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40" windowHeight="9345" tabRatio="610" activeTab="0"/>
  </bookViews>
  <sheets>
    <sheet name="Welcome" sheetId="1" r:id="rId1"/>
    <sheet name="Worksheet" sheetId="2" r:id="rId2"/>
    <sheet name="Input" sheetId="3" r:id="rId3"/>
    <sheet name="Rotor RPM" sheetId="4" r:id="rId4"/>
    <sheet name="Engine RPM" sheetId="5" r:id="rId5"/>
    <sheet name="FAQ's" sheetId="6" r:id="rId6"/>
    <sheet name="Gear Ratio FAQ" sheetId="7" r:id="rId7"/>
    <sheet name="Gear Ratio Area" sheetId="8" r:id="rId8"/>
    <sheet name="grSheet2" sheetId="9" state="hidden" r:id="rId9"/>
    <sheet name="Calcs" sheetId="10" state="veryHidden" r:id="rId10"/>
    <sheet name="Table" sheetId="11" state="veryHidden" r:id="rId11"/>
  </sheets>
  <definedNames>
    <definedName name="GR">'Calcs'!$AB$110</definedName>
    <definedName name="_xlnm.Print_Area" localSheetId="5">'FAQ''s'!$A$1:$Q$118</definedName>
    <definedName name="_xlnm.Print_Area" localSheetId="7">'Gear Ratio Area'!$A$1:$N$114</definedName>
    <definedName name="_xlnm.Print_Area" localSheetId="6">'Gear Ratio FAQ'!$A$1:$M$173</definedName>
    <definedName name="_xlnm.Print_Area" localSheetId="2">'Input'!$A$1:$H$33</definedName>
    <definedName name="_xlnm.Print_Area" localSheetId="0">'Welcome'!$A$1:$T$71</definedName>
    <definedName name="_xlnm.Print_Area" localSheetId="1">'Worksheet'!$A$1:$T$71</definedName>
    <definedName name="_xlnm.Print_Titles" localSheetId="5">'FAQ''s'!$1:$2</definedName>
    <definedName name="Z_6DC0E5DF_F1AD_4CDE_B5EB_968C4139E9EA_.wvu.Cols" localSheetId="10" hidden="1">'Table'!$AE:$AF</definedName>
    <definedName name="Z_6DC0E5DF_F1AD_4CDE_B5EB_968C4139E9EA_.wvu.PrintArea" localSheetId="5" hidden="1">'FAQ''s'!$A$1:$Q$95</definedName>
    <definedName name="Z_6DC0E5DF_F1AD_4CDE_B5EB_968C4139E9EA_.wvu.PrintArea" localSheetId="7" hidden="1">'Gear Ratio Area'!$A$1:$N$114</definedName>
    <definedName name="Z_6DC0E5DF_F1AD_4CDE_B5EB_968C4139E9EA_.wvu.PrintArea" localSheetId="6" hidden="1">'Gear Ratio FAQ'!$A$1:$M$173</definedName>
    <definedName name="Z_6DC0E5DF_F1AD_4CDE_B5EB_968C4139E9EA_.wvu.PrintArea" localSheetId="2" hidden="1">'Input'!$A$1:$H$33</definedName>
    <definedName name="Z_6DC0E5DF_F1AD_4CDE_B5EB_968C4139E9EA_.wvu.PrintArea" localSheetId="0" hidden="1">'Welcome'!$A$1:$R$98</definedName>
    <definedName name="Z_6DC0E5DF_F1AD_4CDE_B5EB_968C4139E9EA_.wvu.PrintArea" localSheetId="1" hidden="1">'Worksheet'!$A$1:$T$71</definedName>
    <definedName name="Z_6DC0E5DF_F1AD_4CDE_B5EB_968C4139E9EA_.wvu.PrintTitles" localSheetId="5" hidden="1">'FAQ''s'!$1:$2</definedName>
  </definedNames>
  <calcPr fullCalcOnLoad="1"/>
</workbook>
</file>

<file path=xl/sharedStrings.xml><?xml version="1.0" encoding="utf-8"?>
<sst xmlns="http://schemas.openxmlformats.org/spreadsheetml/2006/main" count="1096" uniqueCount="574">
  <si>
    <t>setpoint will require an Error Correction Factor which we have provided for in the Calculator in order to compensate for any offset.</t>
  </si>
  <si>
    <t>I have done Everything you suggested, but the Calculation is Way OFF from what I'm getting at the Field - So now what?</t>
  </si>
  <si>
    <t>Over the years, we have seen many reasons for this problem.  So below we have provide a list of some things to try.</t>
  </si>
  <si>
    <t>If all else fails, try going back to the beginning and going Step by Step through the process that is giving you trouble.</t>
  </si>
  <si>
    <t>Don't Discount any suggestion - Have a Friend look at it with a fresh perspective.  Usually the simplest thing tends to be the answer…</t>
  </si>
  <si>
    <t>Are your Tx &amp; Rx Batteries Fully Charged or suffering from NiCad Memory syndrome</t>
  </si>
  <si>
    <t>Is your Voltage Regulator Working Properly</t>
  </si>
  <si>
    <t>Do you have Loose or Broken Connections - Try the Sensor Test - Wiggle wires</t>
  </si>
  <si>
    <r>
      <t xml:space="preserve">Below we have included a calculator to convert between the two.   Please see  </t>
    </r>
    <r>
      <rPr>
        <b/>
        <sz val="12"/>
        <rFont val="Arial"/>
        <family val="2"/>
      </rPr>
      <t>Welcome</t>
    </r>
    <r>
      <rPr>
        <sz val="12"/>
        <rFont val="Arial"/>
        <family val="2"/>
      </rPr>
      <t xml:space="preserve"> page for additional EPA / ATV information.</t>
    </r>
  </si>
  <si>
    <t>Spektrum</t>
  </si>
  <si>
    <t xml:space="preserve"> Your Calculations are Based on a =</t>
  </si>
  <si>
    <t>Do you Clean your Heli with Glass Cleaner or other Ammonia based products ( Bad for Copper )</t>
  </si>
  <si>
    <t>During Calibration are you using the proper EPA / ATV for your Aux Channel and Throttle Channel</t>
  </si>
  <si>
    <t>Are you showing your Device the Full Negative ( CLOSED ) Throttle Demand, the Kill Switch or Trim during Calibration</t>
  </si>
  <si>
    <t>During Calibration, are you getting the correct indications.</t>
  </si>
  <si>
    <t>Do you get the proper LED's to light as suggested on the Welcome Page.</t>
  </si>
  <si>
    <t>Have you verified your Radio settings, and read your Radio Tips for your radio.</t>
  </si>
  <si>
    <t>Try reading some of the other Radio Tips for same brand Radio, perhaps it may give you a clue.</t>
  </si>
  <si>
    <t>Is your Throttle Servo Binding / Stiff or is the Gear Train worn and Sloppy</t>
  </si>
  <si>
    <t>Are your Throttle EPA's / ATV's  significantly OFF from +/-100% such as 135%</t>
  </si>
  <si>
    <t>Is your Fuel Old or Recently Changed Brands</t>
  </si>
  <si>
    <t>Have you checked your Fuel Filter or Cleaned your Carb of any Contaminants in the Fuel path.</t>
  </si>
  <si>
    <t>Do you recycle Unused fuel from the Heli back to your New fuel container after flying.</t>
  </si>
  <si>
    <t>I crashed my Heli and was wondering if I need to send in my Throttle Jockey or RevMax?</t>
  </si>
  <si>
    <t xml:space="preserve">Usually if there is no physical damage to the Throttle Jockey or RevMax, then it is not necessary. They are very robust since there is </t>
  </si>
  <si>
    <t>very little weight and no moving parts or displays.  Be sure to Check all of your connections and perform a 25% Throttle LED Interlock</t>
  </si>
  <si>
    <t>and Sensor Checks  before your next Flight attempt.  If in doubt contact us first for help.</t>
  </si>
  <si>
    <t>I cannot get my Throttle Jockey or RevMax to go into Calibration  mode.       ( applies to all Radios )</t>
  </si>
  <si>
    <r>
      <t>One Technique:</t>
    </r>
    <r>
      <rPr>
        <sz val="12"/>
        <rFont val="Arial"/>
        <family val="2"/>
      </rPr>
      <t xml:space="preserve">  With Tx  Power ON and one hand ready to cycle your  Tx  switch, and the other hand ready to turn on power to Rx, </t>
    </r>
  </si>
  <si>
    <t xml:space="preserve">If you only can use a 3 position switch, make sure it is not the Flight mode switch and that you cycle from position 1 to position 3 Rapidly. </t>
  </si>
  <si>
    <t>Do not just go from position 1 to center position and back.</t>
  </si>
  <si>
    <t>I cannot get my Futaba Transmitter to get my Throttle Jockey or RevMax to go into Calibration mode.</t>
  </si>
  <si>
    <t>Use a 2 position switch Temporarily and make sure your Endpoints ( EPA's ) for Channel 7 are set at 90% / 90%.</t>
  </si>
  <si>
    <t>After Calibration has been completed, you can reassign control back to your desired switch, it will not affect the Calibration.</t>
  </si>
  <si>
    <t>Both the SET and SENSE lights are on.     ( applies to Throttle Jockey or RevMax )</t>
  </si>
  <si>
    <t>Make sure all connections are made correctly on the Control Box to the Receiver and Sensor and a Calibration is performed.</t>
  </si>
  <si>
    <t>The Throttle Jockey seems to pulse and not lock in.</t>
  </si>
  <si>
    <t xml:space="preserve">Do you have a Tuned Pipe?   Some pipes act like limiters and conflict with the Throttle Jockey's ability to control a set RPM.  </t>
  </si>
  <si>
    <t>It is best to use a good Tuned Muffler.</t>
  </si>
  <si>
    <t xml:space="preserve">Sometimes my Throttle Jockey or RevMax seems to be running smooth and then there is a quick Spike in RPM's that occurs periodically. </t>
  </si>
  <si>
    <t xml:space="preserve"> Is that Normal?</t>
  </si>
  <si>
    <t>Actually YES.   Without getting too technical, part of the Control Circuit uses a Feedback Loop to constantly adjust how much and how fast</t>
  </si>
  <si>
    <t>to make adjustments to the engine.  To do this, it periodically Revs the engine a bit, and times how long it takes to see that spike in RPMS.</t>
  </si>
  <si>
    <t>That information is used to determine how the engine is responding to control inputs from the Control Unit under various engine loads…</t>
  </si>
  <si>
    <t>Normally we don't notice these little tests unless the Heli is near us under a light load and the Throttle Jockey or RevMax is engaged.</t>
  </si>
  <si>
    <t>Can I use the Throttle Jockey or RevMax  on a new Heli / Motor setup?</t>
  </si>
  <si>
    <t xml:space="preserve">No,  You need to break the motor in or you may experience pulsing or possible lean run conditions from overloading the motor trying </t>
  </si>
  <si>
    <t>to maintain the head speed.  This is a common mistake with any new Engine which has a Governor system attached.</t>
  </si>
  <si>
    <t xml:space="preserve">Be sure to take the time to properly break in the motor before engaging your governor system.  When you do start using it, go easy on it </t>
  </si>
  <si>
    <t xml:space="preserve">for the first several flights until you have the engine tuned to work with the governor without overheating the engine from a Lean condition </t>
  </si>
  <si>
    <t>under Load.  Any Brand of Governor can mask a poorly tuned engine - We recommend checking your engines temperature regularly.</t>
  </si>
  <si>
    <r>
      <t xml:space="preserve">Make sure you use a  </t>
    </r>
    <r>
      <rPr>
        <b/>
        <sz val="12"/>
        <rFont val="Arial"/>
        <family val="2"/>
      </rPr>
      <t>2</t>
    </r>
    <r>
      <rPr>
        <sz val="12"/>
        <rFont val="Arial"/>
        <family val="2"/>
      </rPr>
      <t xml:space="preserve">  position switch set to </t>
    </r>
    <r>
      <rPr>
        <b/>
        <sz val="12"/>
        <rFont val="Arial"/>
        <family val="2"/>
      </rPr>
      <t>0</t>
    </r>
    <r>
      <rPr>
        <sz val="12"/>
        <rFont val="Arial"/>
        <family val="2"/>
      </rPr>
      <t xml:space="preserve"> to </t>
    </r>
    <r>
      <rPr>
        <b/>
        <sz val="12"/>
        <rFont val="Arial"/>
        <family val="2"/>
      </rPr>
      <t>100%</t>
    </r>
    <r>
      <rPr>
        <sz val="12"/>
        <rFont val="Arial"/>
        <family val="2"/>
      </rPr>
      <t xml:space="preserve"> and that you rapidly switch from  </t>
    </r>
    <r>
      <rPr>
        <b/>
        <sz val="12"/>
        <rFont val="Arial"/>
        <family val="2"/>
      </rPr>
      <t xml:space="preserve">0 </t>
    </r>
    <r>
      <rPr>
        <sz val="12"/>
        <rFont val="Arial"/>
        <family val="2"/>
      </rPr>
      <t xml:space="preserve">- </t>
    </r>
    <r>
      <rPr>
        <b/>
        <sz val="12"/>
        <rFont val="Arial"/>
        <family val="2"/>
      </rPr>
      <t xml:space="preserve">100 </t>
    </r>
    <r>
      <rPr>
        <sz val="12"/>
        <rFont val="Arial"/>
        <family val="2"/>
      </rPr>
      <t xml:space="preserve">- </t>
    </r>
    <r>
      <rPr>
        <b/>
        <sz val="12"/>
        <rFont val="Arial"/>
        <family val="2"/>
      </rPr>
      <t xml:space="preserve">0 </t>
    </r>
    <r>
      <rPr>
        <sz val="12"/>
        <rFont val="Arial"/>
        <family val="2"/>
      </rPr>
      <t xml:space="preserve">- </t>
    </r>
    <r>
      <rPr>
        <b/>
        <sz val="12"/>
        <rFont val="Arial"/>
        <family val="2"/>
      </rPr>
      <t xml:space="preserve">100 </t>
    </r>
    <r>
      <rPr>
        <sz val="12"/>
        <rFont val="Arial"/>
        <family val="2"/>
      </rPr>
      <t xml:space="preserve"> immediately after turning on Rx. </t>
    </r>
  </si>
  <si>
    <r>
      <t xml:space="preserve">Turn on Rx  then Immediately Flip Tx Switch full   </t>
    </r>
    <r>
      <rPr>
        <b/>
        <i/>
        <sz val="12"/>
        <rFont val="Arial"/>
        <family val="2"/>
      </rPr>
      <t>DOWN - UP - DOWN - UP</t>
    </r>
    <r>
      <rPr>
        <sz val="12"/>
        <rFont val="Arial"/>
        <family val="2"/>
      </rPr>
      <t xml:space="preserve">    or     </t>
    </r>
    <r>
      <rPr>
        <b/>
        <i/>
        <sz val="12"/>
        <rFont val="Arial"/>
        <family val="2"/>
      </rPr>
      <t>UP - DOWN - UP - DOWN</t>
    </r>
    <r>
      <rPr>
        <sz val="12"/>
        <rFont val="Arial"/>
        <family val="2"/>
      </rPr>
      <t xml:space="preserve">   depending on your Radio.</t>
    </r>
  </si>
  <si>
    <t>Click on Heli to Go To our Gear Ratio Calculation Area to Create your own Tables !</t>
  </si>
  <si>
    <t xml:space="preserve">You are not doing anything wrong!!!  </t>
  </si>
  <si>
    <t xml:space="preserve"> It is a Matter of Precision, and that can cause Confusing results sometimes…</t>
  </si>
  <si>
    <t>Want to know more about Precision and Gear Ratios? - Checkout out our Cool Gear Ratio Calculator !</t>
  </si>
  <si>
    <t>Basically Excel ALWAYS uses a MAXIMUM of 14 digits after the decimal place for Precision when calculating.</t>
  </si>
  <si>
    <t>The 14th digit is then Rounded OFF, and anything after that is Chopped OFF.</t>
  </si>
  <si>
    <t>It doesn't matter how you format the number to display - It will still use all 14 decimal places when calculating or copying.</t>
  </si>
  <si>
    <t>The following Examples should help illustrate how this works, and how it can cause confusion.</t>
  </si>
  <si>
    <t>Let's look at a common Gear Ratio Problem:</t>
  </si>
  <si>
    <t>A Model Helicopter Manufacturer, will usually recommend a specific Engine Size and a variety of Gear Ratios for Optimal Performance.</t>
  </si>
  <si>
    <t xml:space="preserve">Generally Speaking; The Manual usually Lists all of the possible Gear Ratios in a Table format, based on the Manufacture's </t>
  </si>
  <si>
    <t>optional or included Main and Pinion Gear sizes available for that particular Kit.  Due to limited Printing Space, the Numbers are</t>
  </si>
  <si>
    <t>The Manufacture in Our Example Kit, has included  two Pinion Gears</t>
  </si>
  <si>
    <t>to Choose from, the 10T and the 11T and a single 93T Main Gear.</t>
  </si>
  <si>
    <t>Our Example Table also shows an Optional 12T Pinion available seperately.</t>
  </si>
  <si>
    <t xml:space="preserve">From our Example Table, </t>
  </si>
  <si>
    <t>To prevent Exceeding the Engine Manufacture's Recommended Engine Speed,</t>
  </si>
  <si>
    <t>( or to determine your Rotor Speed in relation to Peak Engine Power in RPM )</t>
  </si>
  <si>
    <t>we will need to calculate Engine RPM using our Gear Ratio for a given</t>
  </si>
  <si>
    <t>Example of Gear Ratio Table found in some Manuals</t>
  </si>
  <si>
    <t xml:space="preserve">To Determine Engine Speed from Rotor Speed --  Multiply Gear Ratio by Rotor Speed       </t>
  </si>
  <si>
    <t xml:space="preserve"> Engine RPM = Gear Ratio x Rotor RPM  in these Examples we will use the stated values in the Table as if we were using a handheld calculator.</t>
  </si>
  <si>
    <t>Ratio</t>
  </si>
  <si>
    <t>Times</t>
  </si>
  <si>
    <t>Rotor Speed</t>
  </si>
  <si>
    <t>Engine Speed</t>
  </si>
  <si>
    <t>Case 1 =</t>
  </si>
  <si>
    <t>10T with 93T =</t>
  </si>
  <si>
    <t>=</t>
  </si>
  <si>
    <t>Case 2 =</t>
  </si>
  <si>
    <t>11T with 93T =</t>
  </si>
  <si>
    <t>Now let us look at Case 1 and 2 from Excel's point of view, and see if we get different results based on the Excel's High Degree of Precision!</t>
  </si>
  <si>
    <t>Case 1A</t>
  </si>
  <si>
    <t>Pinion Gear =</t>
  </si>
  <si>
    <t>Gear Ratio is calculated by Dividing the number of Main Gear Teeth, by the number of Pinion Gear Teeth.</t>
  </si>
  <si>
    <t>Main Gear =</t>
  </si>
  <si>
    <t>For Case 1A, this would be 93 divided by 10 = 9.3   Case 1A is easy, because 9.3000000 is very Precise!</t>
  </si>
  <si>
    <t>Gear Ratio =</t>
  </si>
  <si>
    <t>: 1</t>
  </si>
  <si>
    <t>My Radio uses ATV ( Adjustable Travel Volume ) instead of EPA ( End Point Adjustment ),  What's the Difference?</t>
  </si>
  <si>
    <t>EPA and ATV are essentially the same things, with ATV being an older term.  When you see the term EPA in our calculator,</t>
  </si>
  <si>
    <t>Servo's have a center position from which they rotate Left or Right.  If we refer to the center as the zero position, and then rotate the</t>
  </si>
  <si>
    <t>Some radio manufactures refer to this -100% to +100% full travel span on a 0 to 100% scale.  In other words -100% would equal 0% or</t>
  </si>
  <si>
    <t>full counter clockwise, and the center position referred to earlier as 0%  would now equal 50% since we rotated the servo arm half way.</t>
  </si>
  <si>
    <t>Translated - 9.3 : 1 means for each Revolution of the Main Gear, the Pinion must turn EXACTLY 9.3 times.</t>
  </si>
  <si>
    <t>or more correctly stated:  For every 9.3 Revolutions of the Engine Crankshaft ( Pinion Gear ), the Rotor Shaft ( Main Gear ) will Rotate Exactly One Revolution.</t>
  </si>
  <si>
    <t>Case 2A</t>
  </si>
  <si>
    <t xml:space="preserve">In Case 1A, we saw that 93 divided by 10 works out to a perfect 9.3000000000000 and the zeros never stop! </t>
  </si>
  <si>
    <t>In Case 2A,  if we use a super computer we would find that 93 divided by 11 works out to 8.4545454545</t>
  </si>
  <si>
    <t>with the patteren of 4545454545 never ending.  There would not be much point in calculating it out that far.</t>
  </si>
  <si>
    <t>So Excel Limits all of its calculations out to 14 Decimal Places, and then allows us to format the display to best suit our purposes, but always uses all 14.</t>
  </si>
  <si>
    <t>In Case 1A above, the display was Limitied to show only one Decimal Place, and in Case 2A, the value was set to display only two Decimal Places.</t>
  </si>
  <si>
    <t>The POWER and CONFUSION of CALCULATED verses Displayed PRECISION</t>
  </si>
  <si>
    <t>So, With that said, Lets look at case 1A and 2A again as first presented, but then the EXACT SAME NUMBERS with various format differences.</t>
  </si>
  <si>
    <t>Case 1</t>
  </si>
  <si>
    <t>Case 2</t>
  </si>
  <si>
    <t>Decimal Places</t>
  </si>
  <si>
    <t>&lt; this multiplied by 11 =</t>
  </si>
  <si>
    <t>Wow - What a Difference !!!</t>
  </si>
  <si>
    <t>Notice how Excel Rounds Off the Visually displayed</t>
  </si>
  <si>
    <t>Numbers, but in fact, every single number in the</t>
  </si>
  <si>
    <t>Pyramid is Exactly Equal no matter what is displayed.</t>
  </si>
  <si>
    <t>To prove this point, we can multiply the Displayed number</t>
  </si>
  <si>
    <t>by 11, and we will get Exactly 93 for each one, but we will</t>
  </si>
  <si>
    <t>only do the Top and Bottom for illustration.</t>
  </si>
  <si>
    <t>Now we have seen how this PRECISION can cause CONFUSION when we proved that 88 and 93 are not equal,</t>
  </si>
  <si>
    <t>so let's go back to our Rotor speed examples, and see how to avoid confusion when Calculating and Measuring Rotor Speed!!!</t>
  </si>
  <si>
    <t>Throttle Jockey products are really Measuring, and Controlling Engine Speed, but that is hard to see from the ground, and not</t>
  </si>
  <si>
    <t xml:space="preserve">a user friendly term, so we speak in less confusing, user friendly terms of Rotor Head Speed, which just happens to be easily </t>
  </si>
  <si>
    <r>
      <t xml:space="preserve">Only Areas with the </t>
    </r>
    <r>
      <rPr>
        <b/>
        <sz val="12"/>
        <rFont val="Arial"/>
        <family val="2"/>
      </rPr>
      <t>YELLOW</t>
    </r>
    <r>
      <rPr>
        <sz val="12"/>
        <rFont val="Arial"/>
        <family val="2"/>
      </rPr>
      <t xml:space="preserve"> Background </t>
    </r>
  </si>
  <si>
    <t>measured from the ground, with an Optical Tachometer and a little assistance.</t>
  </si>
  <si>
    <t>For Convienence, we have duplicated the Original Examples here, so you don't have to flip back and fourth to compare them.</t>
  </si>
  <si>
    <t>Now Lets Look Again, but this time knowing how Excel's Precision can effect the Outcome, if Precision is always carried out to 14 Decimal Places.</t>
  </si>
  <si>
    <t>Case 1A =</t>
  </si>
  <si>
    <t>Case 2A =</t>
  </si>
  <si>
    <t>In Case 1 and 1A the Final RPM's are Equal, because BOTH Ratios just happen to be EXACTLY 9.3 - So the the answer is 16740 RPM in BOTH cases.</t>
  </si>
  <si>
    <t>In Case 2 the Precision was only carried out to 2 Decimal Places, and then in Case 2A, the Precision was extended out to 14 Decimal Places.</t>
  </si>
  <si>
    <t>This added Precision from the 12 extra decimal places, will contribute an Extra 8.18 RPM to the Calculated Engine RPM in this case.</t>
  </si>
  <si>
    <t>y = 0.000755x2 + 0.0459x - 13.383</t>
  </si>
  <si>
    <t>Alpha Sorted by Radio</t>
  </si>
  <si>
    <t>Sorted by Brand &amp; Model</t>
  </si>
  <si>
    <r>
      <t>"</t>
    </r>
    <r>
      <rPr>
        <sz val="18"/>
        <color indexed="10"/>
        <rFont val="Arial"/>
        <family val="2"/>
      </rPr>
      <t>d724</t>
    </r>
    <r>
      <rPr>
        <sz val="18"/>
        <rFont val="Arial"/>
        <family val="0"/>
      </rPr>
      <t xml:space="preserve"> =VLOOKUP(B14,B724:C744,2)</t>
    </r>
  </si>
  <si>
    <t>That is why there may be a difference when calculated by hand, and lead you to believe there was an error in Excel's ( our ) computation.</t>
  </si>
  <si>
    <t xml:space="preserve">To illustrate this further, some additional examples have been included, so that you may see the impact for each additional step in precision. </t>
  </si>
  <si>
    <t>ONE KEY THING TO NOTE HERE IS :</t>
  </si>
  <si>
    <t>These are Calculations, and the PRECISION of those Calculations, stand completely INDEPENDENT of the FACT that the Gear Ratio of the Machine</t>
  </si>
  <si>
    <t>is What it is, and the Machine will do what it will do, based on the REALITY of that.  Along with that fact, there are a number of variables that go into the</t>
  </si>
  <si>
    <t>final behavior of the Machine in the Air, and even the best CALCULATIONS would have difficulty predicting exactly how the machine will Operate.</t>
  </si>
  <si>
    <t xml:space="preserve">We at Model Avionics strive to provide the best possible predictions for our Products, while trying to eliminate any confusion where possible.  </t>
  </si>
  <si>
    <t xml:space="preserve">In the Spirit of Promoting Knowledge and Understanding of the ever increasing complex technology of our Hobby, we hope we have </t>
  </si>
  <si>
    <t>answered your questions, and that you have enjoyed this little peak behind the curtains.</t>
  </si>
  <si>
    <t>Decimal Places Displayed</t>
  </si>
  <si>
    <t>Precision is limited to the number of Decimal Places Displayed for the result of 93 divided by 11</t>
  </si>
  <si>
    <t>Multiplied by x 1800 =</t>
  </si>
  <si>
    <t>Notice the Result for Each Calculation, changes with each change in Precision, up until the 14th and decimal place, at which point, Excel Chops the number.</t>
  </si>
  <si>
    <t>What is the Difference between each Calculation</t>
  </si>
  <si>
    <t>x 1800 =</t>
  </si>
  <si>
    <t>&lt; The Usual Precision out 2 Decimal Places</t>
  </si>
  <si>
    <t>In this Typical Example, the Difference is 9 RPM.  Enough to see on an Optical Sky TACH</t>
  </si>
  <si>
    <t>&lt; Excels Precision out 14 Decimal Places</t>
  </si>
  <si>
    <t>Conclusion: The result of each Calculation is Different because the Degree of Precion is Different for each one.</t>
  </si>
  <si>
    <t>Do you want to see how Precision effects your own Gear Ratios ?</t>
  </si>
  <si>
    <t>Pinion =</t>
  </si>
  <si>
    <t>Main =</t>
  </si>
  <si>
    <t>This is the calculated Gear Ratio, out to Excel's full Precision</t>
  </si>
  <si>
    <t>Head Speed=</t>
  </si>
  <si>
    <t>&lt; This is usually the Largest jump in accuracy.</t>
  </si>
  <si>
    <t>&lt; This is the usual PRECISION of most Manuals</t>
  </si>
  <si>
    <t>&lt;  At about 4 to 6 decimal places, the effect is</t>
  </si>
  <si>
    <t xml:space="preserve">    small enough to disregard, but our numbers</t>
  </si>
  <si>
    <t xml:space="preserve">    will always try to be as accurate as possible.</t>
  </si>
  <si>
    <t>&lt;  After 14, it is chopped, and it just doesn't</t>
  </si>
  <si>
    <t xml:space="preserve">    make enough difference to worry about.</t>
  </si>
  <si>
    <t>Click to Return to Top of Screen</t>
  </si>
  <si>
    <r>
      <t>Question:</t>
    </r>
    <r>
      <rPr>
        <b/>
        <sz val="14"/>
        <color indexed="61"/>
        <rFont val="Arial"/>
        <family val="2"/>
      </rPr>
      <t xml:space="preserve"> </t>
    </r>
    <r>
      <rPr>
        <b/>
        <sz val="14"/>
        <color indexed="12"/>
        <rFont val="Arial"/>
        <family val="2"/>
      </rPr>
      <t xml:space="preserve"> I used the Gear Ratio Numbers in my Manual to figure out my Engine RPM's, but when I use your program or calculate my own, I get different numbers sometimes!!!    What am I doing wrong?</t>
    </r>
  </si>
  <si>
    <r>
      <t xml:space="preserve">usually limited to One or two decimal places.  Please See Example Table  </t>
    </r>
    <r>
      <rPr>
        <b/>
        <sz val="18"/>
        <color indexed="12"/>
        <rFont val="Wingdings 3"/>
        <family val="1"/>
      </rPr>
      <t>a</t>
    </r>
  </si>
  <si>
    <r>
      <t xml:space="preserve">We see that if we use the </t>
    </r>
    <r>
      <rPr>
        <b/>
        <sz val="12"/>
        <color indexed="10"/>
        <rFont val="Arial"/>
        <family val="2"/>
      </rPr>
      <t>10T</t>
    </r>
    <r>
      <rPr>
        <b/>
        <sz val="12"/>
        <color indexed="12"/>
        <rFont val="Arial"/>
        <family val="2"/>
      </rPr>
      <t xml:space="preserve"> with the </t>
    </r>
    <r>
      <rPr>
        <b/>
        <sz val="12"/>
        <color indexed="10"/>
        <rFont val="Arial"/>
        <family val="2"/>
      </rPr>
      <t>93T</t>
    </r>
    <r>
      <rPr>
        <b/>
        <sz val="12"/>
        <color indexed="12"/>
        <rFont val="Arial"/>
        <family val="2"/>
      </rPr>
      <t xml:space="preserve">, we will end up with a </t>
    </r>
    <r>
      <rPr>
        <b/>
        <sz val="12"/>
        <color indexed="10"/>
        <rFont val="Arial"/>
        <family val="2"/>
      </rPr>
      <t>9.3</t>
    </r>
    <r>
      <rPr>
        <b/>
        <sz val="12"/>
        <color indexed="12"/>
        <rFont val="Arial"/>
        <family val="2"/>
      </rPr>
      <t xml:space="preserve"> to 1  Ratio,</t>
    </r>
  </si>
  <si>
    <r>
      <t xml:space="preserve">and with the </t>
    </r>
    <r>
      <rPr>
        <b/>
        <sz val="12"/>
        <color indexed="10"/>
        <rFont val="Arial"/>
        <family val="2"/>
      </rPr>
      <t>11T</t>
    </r>
    <r>
      <rPr>
        <b/>
        <sz val="12"/>
        <color indexed="12"/>
        <rFont val="Arial"/>
        <family val="2"/>
      </rPr>
      <t xml:space="preserve"> and the </t>
    </r>
    <r>
      <rPr>
        <b/>
        <sz val="12"/>
        <color indexed="10"/>
        <rFont val="Arial"/>
        <family val="2"/>
      </rPr>
      <t>93T</t>
    </r>
    <r>
      <rPr>
        <b/>
        <sz val="12"/>
        <color indexed="12"/>
        <rFont val="Arial"/>
        <family val="2"/>
      </rPr>
      <t xml:space="preserve"> we will end up with a </t>
    </r>
    <r>
      <rPr>
        <b/>
        <sz val="12"/>
        <color indexed="10"/>
        <rFont val="Arial"/>
        <family val="2"/>
      </rPr>
      <t>8.45</t>
    </r>
    <r>
      <rPr>
        <b/>
        <sz val="12"/>
        <color indexed="12"/>
        <rFont val="Arial"/>
        <family val="2"/>
      </rPr>
      <t xml:space="preserve"> to 1 Ratio.</t>
    </r>
  </si>
  <si>
    <r>
      <t xml:space="preserve">Rotor Head Speed.   For our Example, we will use a Rotor speed of </t>
    </r>
    <r>
      <rPr>
        <b/>
        <sz val="12"/>
        <color indexed="10"/>
        <rFont val="Arial"/>
        <family val="2"/>
      </rPr>
      <t>1800</t>
    </r>
    <r>
      <rPr>
        <b/>
        <sz val="12"/>
        <color indexed="12"/>
        <rFont val="Arial"/>
        <family val="2"/>
      </rPr>
      <t xml:space="preserve"> RPM.</t>
    </r>
  </si>
  <si>
    <r>
      <t xml:space="preserve">Notice:  8 x 11 = 88   But 88 </t>
    </r>
    <r>
      <rPr>
        <b/>
        <sz val="12"/>
        <color indexed="10"/>
        <rFont val="Arial"/>
        <family val="2"/>
      </rPr>
      <t>does not</t>
    </r>
    <r>
      <rPr>
        <sz val="12"/>
        <rFont val="Arial"/>
        <family val="0"/>
      </rPr>
      <t xml:space="preserve"> equal 93 !!!</t>
    </r>
  </si>
  <si>
    <r>
      <t xml:space="preserve">You may change any number with a </t>
    </r>
    <r>
      <rPr>
        <b/>
        <sz val="12"/>
        <color indexed="13"/>
        <rFont val="Arial"/>
        <family val="2"/>
      </rPr>
      <t>YELLOW</t>
    </r>
    <r>
      <rPr>
        <b/>
        <sz val="12"/>
        <color indexed="9"/>
        <rFont val="Arial"/>
        <family val="2"/>
      </rPr>
      <t xml:space="preserve"> background color.</t>
    </r>
  </si>
  <si>
    <r>
      <t xml:space="preserve">we will call this " </t>
    </r>
    <r>
      <rPr>
        <b/>
        <sz val="12"/>
        <color indexed="12"/>
        <rFont val="Arial"/>
        <family val="2"/>
      </rPr>
      <t>RHS</t>
    </r>
    <r>
      <rPr>
        <sz val="12"/>
        <rFont val="Arial"/>
        <family val="0"/>
      </rPr>
      <t xml:space="preserve"> " for Rotor Head Speed</t>
    </r>
  </si>
  <si>
    <r>
      <t xml:space="preserve">Multiplied by x </t>
    </r>
    <r>
      <rPr>
        <b/>
        <sz val="12"/>
        <color indexed="12"/>
        <rFont val="Arial"/>
        <family val="2"/>
      </rPr>
      <t>RHS</t>
    </r>
    <r>
      <rPr>
        <sz val="12"/>
        <rFont val="Arial"/>
        <family val="0"/>
      </rPr>
      <t xml:space="preserve"> =</t>
    </r>
  </si>
  <si>
    <t>ATV</t>
  </si>
  <si>
    <t>B</t>
  </si>
  <si>
    <t>e</t>
  </si>
  <si>
    <t>Convert an EPA to a ATV</t>
  </si>
  <si>
    <t xml:space="preserve">Note: this is a FULL Scale converter from 0% to 100% ATV's  to -100% to +100% EPA's </t>
  </si>
  <si>
    <t>Enter EPA =</t>
  </si>
  <si>
    <t xml:space="preserve">equals </t>
  </si>
  <si>
    <t xml:space="preserve">Convert an ATV to a EPA  </t>
  </si>
  <si>
    <t>Enter ATV =</t>
  </si>
  <si>
    <t>Quick Table</t>
  </si>
  <si>
    <t>See FAQ's for EPA to ATV conversion</t>
  </si>
  <si>
    <t>r</t>
  </si>
  <si>
    <t>d</t>
  </si>
  <si>
    <t>you simply substitute your ATV value in its place.  Sometimes the span or scale may be different, in which case it will need</t>
  </si>
  <si>
    <t>to be converted from one scale to another.  This is sometimes the case in EPA scales too, depending on your radio brand &amp; Model.</t>
  </si>
  <si>
    <t>servo arm clockwise fully, we can refer to this as 100%, and anything in between we say varies between 0 and +100 percent.</t>
  </si>
  <si>
    <t>If we rotate the servo from the zero center position full counter clockwise, we refer to it being in the opposite direction by adding minus sign.</t>
  </si>
  <si>
    <t>So any position between zero and full counter clockwise is said to vary between 0 and -100 percent.   So we see that the full travel of</t>
  </si>
  <si>
    <t>our servo from full counter clockwise through center to full clockwise is said to be from  -100% to +100% or simply  +/-100%.</t>
  </si>
  <si>
    <t>The full clockwise positions are both equal to 100%.  The travel is the same, only the scaling is different, and easily converted.</t>
  </si>
  <si>
    <t>What do you mean by Span or Scale in the FAQ above?  ( this scaling applies to both EPA's and ATV's )</t>
  </si>
  <si>
    <t>-100 to 100%</t>
  </si>
  <si>
    <t>0 to 100%</t>
  </si>
  <si>
    <r>
      <t xml:space="preserve">Notice how the calculated </t>
    </r>
    <r>
      <rPr>
        <b/>
        <sz val="12"/>
        <rFont val="Arial"/>
        <family val="2"/>
      </rPr>
      <t>Engine RPM</t>
    </r>
    <r>
      <rPr>
        <sz val="12"/>
        <rFont val="Arial"/>
        <family val="2"/>
      </rPr>
      <t xml:space="preserve"> changes with the level of Precision</t>
    </r>
  </si>
  <si>
    <t>Click on Heli Picture to Print all the  3  Pages</t>
  </si>
  <si>
    <t>Gear Ratio Calculation Area</t>
  </si>
  <si>
    <t>Click Logo to Print This Section Only</t>
  </si>
  <si>
    <t>Click to Return to Top</t>
  </si>
  <si>
    <t>Select Model</t>
  </si>
  <si>
    <t>Model Avionics   © Copyright 2006</t>
  </si>
  <si>
    <r>
      <t xml:space="preserve">Step:  6  Edit  -  THROTTLE CH EPA   </t>
    </r>
    <r>
      <rPr>
        <b/>
        <sz val="12"/>
        <color indexed="10"/>
        <rFont val="Arial"/>
        <family val="2"/>
      </rPr>
      <t>HIGH</t>
    </r>
    <r>
      <rPr>
        <b/>
        <sz val="12"/>
        <color indexed="8"/>
        <rFont val="Arial"/>
        <family val="2"/>
      </rPr>
      <t xml:space="preserve"> =</t>
    </r>
  </si>
  <si>
    <t xml:space="preserve"> High Setpoint  1  =</t>
  </si>
  <si>
    <t xml:space="preserve"> Low Setpoint  2  =</t>
  </si>
  <si>
    <t>Head speed</t>
  </si>
  <si>
    <t>y=-0.00341x2 + 2.2967x - 301.5</t>
  </si>
  <si>
    <t>This Sheet is Normally Hidden</t>
  </si>
  <si>
    <r>
      <t xml:space="preserve">Tweak </t>
    </r>
    <r>
      <rPr>
        <b/>
        <sz val="12"/>
        <color indexed="10"/>
        <rFont val="Arial"/>
        <family val="2"/>
      </rPr>
      <t>abc</t>
    </r>
    <r>
      <rPr>
        <b/>
        <sz val="10"/>
        <rFont val="Arial"/>
        <family val="2"/>
      </rPr>
      <t xml:space="preserve"> View</t>
    </r>
  </si>
  <si>
    <t>Info Only</t>
  </si>
  <si>
    <t>y = -0.0008x2 + 0.6279x-31</t>
  </si>
  <si>
    <r>
      <t xml:space="preserve">Step:  8  Edit  -  AUXILIARY CH EPA  </t>
    </r>
    <r>
      <rPr>
        <b/>
        <sz val="12"/>
        <color indexed="10"/>
        <rFont val="Arial"/>
        <family val="2"/>
      </rPr>
      <t>HIGH</t>
    </r>
    <r>
      <rPr>
        <b/>
        <sz val="12"/>
        <color indexed="8"/>
        <rFont val="Arial"/>
        <family val="2"/>
      </rPr>
      <t xml:space="preserve"> =</t>
    </r>
  </si>
  <si>
    <r>
      <t xml:space="preserve"> HIGH</t>
    </r>
    <r>
      <rPr>
        <b/>
        <sz val="14"/>
        <color indexed="8"/>
        <rFont val="Arial"/>
        <family val="2"/>
      </rPr>
      <t xml:space="preserve"> SETPOINT ENGINE RPM =</t>
    </r>
  </si>
  <si>
    <r>
      <t>LOW</t>
    </r>
    <r>
      <rPr>
        <b/>
        <sz val="14"/>
        <color indexed="8"/>
        <rFont val="Arial"/>
        <family val="2"/>
      </rPr>
      <t xml:space="preserve">  SETPOINT ENGINE RPM =</t>
    </r>
  </si>
  <si>
    <t>Graphs will not work until a Radio Model is Selected</t>
  </si>
  <si>
    <t>Make your own Table of Gear Ratio's as seen in our FAQ Sample</t>
  </si>
  <si>
    <t>Enter your Starting (Smallest ) Pinion and Main Gear Sizes to the Right.</t>
  </si>
  <si>
    <t>Pinion Gear Size =</t>
  </si>
  <si>
    <t xml:space="preserve"> &lt; Edit</t>
  </si>
  <si>
    <t>Table will Automatically fill in the Step change by One Tooth increments.</t>
  </si>
  <si>
    <t>The numbers have been formated to fit the table, but are full precision.</t>
  </si>
  <si>
    <t xml:space="preserve">Main </t>
  </si>
  <si>
    <t>Pinion</t>
  </si>
  <si>
    <t>Find a Single Gear Ratio - To Calculate Multiple Head Speeds</t>
  </si>
  <si>
    <t>This Table is Printable for your convienence</t>
  </si>
  <si>
    <t>For a SINGLE Gear Ratio -  Enter Pinion and Main Gear Sizes to the Right =</t>
  </si>
  <si>
    <t>Enter The Lowest Rotor Head Speed to Start the Table =</t>
  </si>
  <si>
    <t xml:space="preserve"> Head Speed =</t>
  </si>
  <si>
    <t>Enter The number of RPM's you would like to Step the Table by =</t>
  </si>
  <si>
    <t>Speed Increments =</t>
  </si>
  <si>
    <t>Full 14 Decimal Place Precision</t>
  </si>
  <si>
    <t>Fixed to 2 Decimal Places</t>
  </si>
  <si>
    <t>GR =</t>
  </si>
  <si>
    <t>Table</t>
  </si>
  <si>
    <t>Rotor</t>
  </si>
  <si>
    <t>Three Gear Ratios - To Calculate Multiple Head Speeds to Compare</t>
  </si>
  <si>
    <t>Table Reference Number</t>
  </si>
  <si>
    <t>To compare up to THREE separate Gear Ratio effects on Rotor &amp; Engine speed, these may be indiviually editied</t>
  </si>
  <si>
    <t>TABLE  1</t>
  </si>
  <si>
    <t>TABLE  2</t>
  </si>
  <si>
    <t>TABLE  3</t>
  </si>
  <si>
    <t>Full Precision Gear Ratio</t>
  </si>
  <si>
    <t>Input Values Copied Here</t>
  </si>
  <si>
    <t>Table 1</t>
  </si>
  <si>
    <t>Table 2</t>
  </si>
  <si>
    <t>Table 3</t>
  </si>
  <si>
    <t>Full Precision maintained, but Outcome has been formatted as seen for the result of 93 divided by 11</t>
  </si>
  <si>
    <t xml:space="preserve">Notice the Result for Each Calculation, No Matter how it was Formatted is the Same.  Excel Always calculates out to 14 decimal places, and then rounds the 14th digit OFF more Maximum Accuracy </t>
  </si>
  <si>
    <t>Conclusion: The result of each Calculation is exactly the same regardless of how the number is Formatted</t>
  </si>
  <si>
    <t>AIRTRONICS</t>
  </si>
  <si>
    <t>FUTABA</t>
  </si>
  <si>
    <t>HITEC</t>
  </si>
  <si>
    <t>JR</t>
  </si>
  <si>
    <t>Radio Brand</t>
  </si>
  <si>
    <t>Model</t>
  </si>
  <si>
    <t>Formula</t>
  </si>
  <si>
    <t>Correction Factor</t>
  </si>
  <si>
    <t>XP8103</t>
  </si>
  <si>
    <t>y = -0.1195x + 12.917</t>
  </si>
  <si>
    <t>9C</t>
  </si>
  <si>
    <t>9Z</t>
  </si>
  <si>
    <t>XP9303</t>
  </si>
  <si>
    <t>y = 0.128x - 12.8</t>
  </si>
  <si>
    <t>y = -2E-16x2 + 0.2824x + 3</t>
  </si>
  <si>
    <t>y = 0.00081x2 + 0.0459x - 13.383</t>
  </si>
  <si>
    <t>y = 0.05x - 5</t>
  </si>
  <si>
    <t>y = 0.125x - 12.5</t>
  </si>
  <si>
    <t>y = -0.002315x2 + 1.6806x - 210.05</t>
  </si>
  <si>
    <t>y = -0.12165x + 12.165</t>
  </si>
  <si>
    <t>Airtronics use Whole numbers</t>
  </si>
  <si>
    <t>Do Not use MROUND</t>
  </si>
  <si>
    <t>Notes</t>
  </si>
  <si>
    <t>y = -0.002315x2 + 1.6806x - 212.05</t>
  </si>
  <si>
    <t>y=-0.00341x2 + 2.2967x - 292</t>
  </si>
  <si>
    <t>y = 0.00109x2 - 0.7819x+152.73</t>
  </si>
  <si>
    <t>y = -0.000555x2 + 0.7555x - 157.3</t>
  </si>
  <si>
    <t>y = 0.175x - 17.5</t>
  </si>
  <si>
    <t>y = -0.000598x2 + 0.5646x - 10.328</t>
  </si>
  <si>
    <t>Ref #</t>
  </si>
  <si>
    <t>7C</t>
  </si>
  <si>
    <t>Formula Format is y = a x2 + bx + c</t>
  </si>
  <si>
    <t>a</t>
  </si>
  <si>
    <t>b</t>
  </si>
  <si>
    <t>c</t>
  </si>
  <si>
    <t>RD6000</t>
  </si>
  <si>
    <t>RD8000</t>
  </si>
  <si>
    <t>Eclipse</t>
  </si>
  <si>
    <t>PCM Series</t>
  </si>
  <si>
    <t>FINAL OUTPUT AREA</t>
  </si>
  <si>
    <t>CALCULATED GEAR RATIO =</t>
  </si>
  <si>
    <t>Other</t>
  </si>
  <si>
    <t>%</t>
  </si>
  <si>
    <t xml:space="preserve">Aux CH </t>
  </si>
  <si>
    <t>RPM</t>
  </si>
  <si>
    <t>THROTTLE CH-3 EPA HIGH =</t>
  </si>
  <si>
    <t>GOVERNOR MODEL =</t>
  </si>
  <si>
    <t>Throttle Jockey Pro</t>
  </si>
  <si>
    <t>Validation Area</t>
  </si>
  <si>
    <t>All List Contained Here</t>
  </si>
  <si>
    <t xml:space="preserve">Model Avionics List </t>
  </si>
  <si>
    <t>RevMax</t>
  </si>
  <si>
    <t>Pinion Gear</t>
  </si>
  <si>
    <t>DX7</t>
  </si>
  <si>
    <t>XP7202</t>
  </si>
  <si>
    <t>X9303  2.4GHz</t>
  </si>
  <si>
    <t>DX-7</t>
  </si>
  <si>
    <t>X9303</t>
  </si>
  <si>
    <t>Main Gear</t>
  </si>
  <si>
    <t>Yes / No</t>
  </si>
  <si>
    <t>YES</t>
  </si>
  <si>
    <t>NO</t>
  </si>
  <si>
    <t>Airtronics</t>
  </si>
  <si>
    <t>Futaba</t>
  </si>
  <si>
    <t>Hitec</t>
  </si>
  <si>
    <t>Sanwa</t>
  </si>
  <si>
    <t>Airtronics / Sanwa</t>
  </si>
  <si>
    <t>Futaba Radios</t>
  </si>
  <si>
    <t>14Z or 12Z</t>
  </si>
  <si>
    <t>Eclipse 7</t>
  </si>
  <si>
    <t>Information from Interface Sheet</t>
  </si>
  <si>
    <t>Pinon Gear Size =</t>
  </si>
  <si>
    <t>Main Gear Size =</t>
  </si>
  <si>
    <t>DESIRED ROTOR HEAD HIGH SPEED  1  =</t>
  </si>
  <si>
    <t>DESIRED ROTOR HEAD  LOW SPEED  2  =</t>
  </si>
  <si>
    <t>12Z</t>
  </si>
  <si>
    <t>14Z</t>
  </si>
  <si>
    <t>Radio Model</t>
  </si>
  <si>
    <t>Lookup</t>
  </si>
  <si>
    <t>SELECT MODEL</t>
  </si>
  <si>
    <t>Radio Model Name =</t>
  </si>
  <si>
    <t>Radio Model Selector number =</t>
  </si>
  <si>
    <t>GOV Correction Factor =</t>
  </si>
  <si>
    <t>CF</t>
  </si>
  <si>
    <t>No Radio Selected</t>
  </si>
  <si>
    <t>None Selected</t>
  </si>
  <si>
    <t>Radio Formula</t>
  </si>
  <si>
    <t>Formula y=ax2+bx+c</t>
  </si>
  <si>
    <t>RPS</t>
  </si>
  <si>
    <t>RTR SPD</t>
  </si>
  <si>
    <t>ENG SPD</t>
  </si>
  <si>
    <t>Gear Ratio   GR =</t>
  </si>
  <si>
    <t>Setpoint</t>
  </si>
  <si>
    <t>Aux CH</t>
  </si>
  <si>
    <t>Correction</t>
  </si>
  <si>
    <t>Factor</t>
  </si>
  <si>
    <t>Gov Factor</t>
  </si>
  <si>
    <t>User</t>
  </si>
  <si>
    <t xml:space="preserve">Final </t>
  </si>
  <si>
    <t>x</t>
  </si>
  <si>
    <t>y = ax + c</t>
  </si>
  <si>
    <t>x = Upper TH CH EPA</t>
  </si>
  <si>
    <t>y = -0.1195x - 11.95</t>
  </si>
  <si>
    <t>Reverse EPA Graph Generator Area</t>
  </si>
  <si>
    <t>EPA</t>
  </si>
  <si>
    <t>Rotor RPM</t>
  </si>
  <si>
    <t>Engine</t>
  </si>
  <si>
    <t>y = -0.002156x2 + 1.591x - 198.89</t>
  </si>
  <si>
    <t>y = 0.1258x - 12.58</t>
  </si>
  <si>
    <t>Estimation</t>
  </si>
  <si>
    <t>Notes:</t>
  </si>
  <si>
    <t>Confirmed on MTR</t>
  </si>
  <si>
    <t>Confirmed on NTR</t>
  </si>
  <si>
    <t>x=(-($E$2)+SQRT($E$2^2-4*($E$1)*($E$3-A62)))/2/($E$1)</t>
  </si>
  <si>
    <t>Head Speed</t>
  </si>
  <si>
    <t>Dead Band</t>
  </si>
  <si>
    <t>Max RPM =</t>
  </si>
  <si>
    <t>Min RPM</t>
  </si>
  <si>
    <t>Engine Speed Limits of TJ's</t>
  </si>
  <si>
    <t>y = 0.0003x2 + 0.0995x+33.686</t>
  </si>
  <si>
    <t>y = -0.0008x2 + 0.6279x-28.948</t>
  </si>
  <si>
    <t>MTR</t>
  </si>
  <si>
    <t>Teeth</t>
  </si>
  <si>
    <t xml:space="preserve">Desired Rotor Head Speed may be EDITED at any time </t>
  </si>
  <si>
    <t>Edit this Field as NECESSARY with + / - Values to Trim your Setpoint  due to Manufacturing Tolerances within each Radio.</t>
  </si>
  <si>
    <t>Setpoint Calculation Trim</t>
  </si>
  <si>
    <t>Engine Setpoint RPM is for Information Only</t>
  </si>
  <si>
    <t>INPUT AREA</t>
  </si>
  <si>
    <t>OUTPUT &amp;</t>
  </si>
  <si>
    <t>TRIM AREA</t>
  </si>
  <si>
    <t>Your Requested Headspeed was =</t>
  </si>
  <si>
    <t>Will allow Editing or Selections to be made.</t>
  </si>
  <si>
    <t>50 to 100% Equivalent</t>
  </si>
  <si>
    <t>&lt;&lt;&lt; N/A now, Calc'd elsewhere</t>
  </si>
  <si>
    <t>50 - 100 %</t>
  </si>
  <si>
    <t>Scale EPA</t>
  </si>
  <si>
    <t>FUTABA original</t>
  </si>
  <si>
    <t>FUTABA alternate</t>
  </si>
  <si>
    <r>
      <t>y = 0.0008</t>
    </r>
    <r>
      <rPr>
        <sz val="12"/>
        <color indexed="10"/>
        <rFont val="Arial"/>
        <family val="0"/>
      </rPr>
      <t>1x2 + 0.0459x - 13.383</t>
    </r>
  </si>
  <si>
    <t xml:space="preserve"> DATA ENTRY AREA</t>
  </si>
  <si>
    <t>CALCULATED VALUES</t>
  </si>
  <si>
    <t xml:space="preserve">   Click Here to Print Only this Page</t>
  </si>
  <si>
    <t xml:space="preserve">   Click Here to Print Graphs Too</t>
  </si>
  <si>
    <t>Alternate or Original Formulas</t>
  </si>
  <si>
    <t>y = -0.0038x2 + 2.4113x - 301.9</t>
  </si>
  <si>
    <t>y =0.1x - 10</t>
  </si>
  <si>
    <t>y =-0.1x - 10</t>
  </si>
  <si>
    <t>Note: Setpoint Calculations have been Rounded Off to the nearest decimal place for accuracy.  Please set your Radio accordingly to your nearest allowed decimal values.</t>
  </si>
  <si>
    <t>Step:  1  Select - GOVERNOR MODEL =</t>
  </si>
  <si>
    <t>Step:  2   Select  -  PINION GEAR SIZE =</t>
  </si>
  <si>
    <t>Step:  3      Select  -  MAIN GEAR SIZE =</t>
  </si>
  <si>
    <t>Step:  4      Select  - RADIO MODEL =</t>
  </si>
  <si>
    <t>Automatically Selected -     BRAND RADIO =</t>
  </si>
  <si>
    <r>
      <t xml:space="preserve">Step:  5  Edit  -   THROTTLE CH EPA  </t>
    </r>
    <r>
      <rPr>
        <b/>
        <sz val="12"/>
        <color indexed="12"/>
        <rFont val="Arial"/>
        <family val="2"/>
      </rPr>
      <t>LOW</t>
    </r>
    <r>
      <rPr>
        <b/>
        <sz val="12"/>
        <color indexed="8"/>
        <rFont val="Arial"/>
        <family val="2"/>
      </rPr>
      <t xml:space="preserve"> =</t>
    </r>
  </si>
  <si>
    <r>
      <t xml:space="preserve">Step:  7  Edit  -  AUXILIARY CH EPA  </t>
    </r>
    <r>
      <rPr>
        <b/>
        <sz val="12"/>
        <color indexed="12"/>
        <rFont val="Arial"/>
        <family val="2"/>
      </rPr>
      <t>LOW</t>
    </r>
    <r>
      <rPr>
        <b/>
        <sz val="12"/>
        <color indexed="8"/>
        <rFont val="Arial"/>
        <family val="2"/>
      </rPr>
      <t xml:space="preserve"> =</t>
    </r>
  </si>
  <si>
    <r>
      <t xml:space="preserve">DESIRED ROTOR HEAD  </t>
    </r>
    <r>
      <rPr>
        <b/>
        <sz val="12"/>
        <color indexed="12"/>
        <rFont val="Arial"/>
        <family val="2"/>
      </rPr>
      <t>LOW</t>
    </r>
    <r>
      <rPr>
        <b/>
        <sz val="12"/>
        <color indexed="8"/>
        <rFont val="Arial"/>
        <family val="2"/>
      </rPr>
      <t xml:space="preserve">  </t>
    </r>
    <r>
      <rPr>
        <sz val="12"/>
        <color indexed="8"/>
        <rFont val="Arial"/>
        <family val="2"/>
      </rPr>
      <t>SPEED  2  =</t>
    </r>
  </si>
  <si>
    <r>
      <t xml:space="preserve">DESIRED ROTOR HEAD </t>
    </r>
    <r>
      <rPr>
        <b/>
        <sz val="12"/>
        <color indexed="10"/>
        <rFont val="Arial"/>
        <family val="2"/>
      </rPr>
      <t>HIGH</t>
    </r>
    <r>
      <rPr>
        <b/>
        <sz val="12"/>
        <color indexed="8"/>
        <rFont val="Arial"/>
        <family val="2"/>
      </rPr>
      <t xml:space="preserve">  </t>
    </r>
    <r>
      <rPr>
        <sz val="12"/>
        <color indexed="8"/>
        <rFont val="Arial"/>
        <family val="2"/>
      </rPr>
      <t>SPEED  1  =</t>
    </r>
  </si>
  <si>
    <r>
      <t xml:space="preserve"> Low </t>
    </r>
    <r>
      <rPr>
        <b/>
        <sz val="22"/>
        <rFont val="Arial"/>
        <family val="2"/>
      </rPr>
      <t>Setpoint  2  =</t>
    </r>
  </si>
  <si>
    <r>
      <t xml:space="preserve"> High</t>
    </r>
    <r>
      <rPr>
        <b/>
        <sz val="22"/>
        <color indexed="9"/>
        <rFont val="Arial"/>
        <family val="2"/>
      </rPr>
      <t xml:space="preserve"> </t>
    </r>
    <r>
      <rPr>
        <b/>
        <sz val="22"/>
        <rFont val="Arial"/>
        <family val="2"/>
      </rPr>
      <t>Setpoint  1  =</t>
    </r>
  </si>
  <si>
    <t>Click LOGO</t>
  </si>
  <si>
    <t>Click LOGO to go</t>
  </si>
  <si>
    <t>To RESIZE Screen</t>
  </si>
  <si>
    <t>Click on Tabs at bottom ( Input or FAQ's ) to move between Sheets</t>
  </si>
  <si>
    <t>to Input Page</t>
  </si>
  <si>
    <t>We at Model Avionics, Thank You for purchasing our products, and we hope you find this new EPA / ATV  Setpoint Calculator useful.</t>
  </si>
  <si>
    <t xml:space="preserve"> Answer:  </t>
  </si>
  <si>
    <t>Because the formulas in the original calculator were based on everyone's Helicopter's being setup mechanically the same way, along with the Radio's too.</t>
  </si>
  <si>
    <t xml:space="preserve"> So What:</t>
  </si>
  <si>
    <t>Since there are hundreds of variables, many people got frustrated when the calculations didn't match what they were getting in the field when they Tach'd their machines.</t>
  </si>
  <si>
    <t xml:space="preserve"> OK - So?:</t>
  </si>
  <si>
    <t>So we began to search for a way to eliminate setpoint errors, and predict setpoints with as much accuracy as possible.  Hundreds of Tests were conducted.</t>
  </si>
  <si>
    <t>So Bingo:</t>
  </si>
  <si>
    <t>We have a new calculator, but we can't eliminate all of the factors, there are far too many variables - But we are much better than before, and we will refine it with time.</t>
  </si>
  <si>
    <t xml:space="preserve"> Your Help:</t>
  </si>
  <si>
    <t>You can help reduce that error by taking the time to setup your Heli's Throttle Servo throw to achieve a full closed -100% to a full open +100% EPA / ATV</t>
  </si>
  <si>
    <t>Not only is this important to the TJ products, but you will notice a significant improvement in Mid &amp; Top Range Throttle performance.  This is a major secret of the Pro's.</t>
  </si>
  <si>
    <t xml:space="preserve">  As stated above, taking the time to setup your helicopter's Throttle linkage to achieve full travel of the Throttle Barrel from Full Closed to Full Open with an EPA / ATV of +/- 100%</t>
  </si>
  <si>
    <t xml:space="preserve">  is optimal, but not a requirement.  Try to get as close as you can, and the Calculator will do the rest.  There are several good articles on the Net about this subject if you need help.</t>
  </si>
  <si>
    <t>So What do I need to do next?</t>
  </si>
  <si>
    <t>1 )</t>
  </si>
  <si>
    <t xml:space="preserve">Please Read your Setup Instructions and Radio Tips carefully before installation and Calibration. </t>
  </si>
  <si>
    <t>2 )</t>
  </si>
  <si>
    <t>Verify that your Model Avionics Product is installed correctly, and that all of the connections are secure.</t>
  </si>
  <si>
    <t>3 )</t>
  </si>
  <si>
    <t xml:space="preserve">Verify Sensor Operation by turning on Receiver, and rotating Fan until the Magnet ( or Reflective Area if using Optical sensor ) passes the Sensor, </t>
  </si>
  <si>
    <t>4 )</t>
  </si>
  <si>
    <t>Set your Normal Flight Throttle Curve to be Linear from 0% to 100% over the full throw of the stick.  The Throttle curve can be changed later after Calibration is completed.</t>
  </si>
  <si>
    <t>5 )</t>
  </si>
  <si>
    <t>Before beginning the Calibration Procedures, make sure the Transmitter and Receiver Batteries are completely Charged.</t>
  </si>
  <si>
    <t>6 )</t>
  </si>
  <si>
    <t>You will need to gather some information for the Calculator : Pinion Gear and Main Gear Size, Throttle Channel and Auxiliary Channel EPA / ATV used during Calibration.</t>
  </si>
  <si>
    <t>7 )</t>
  </si>
  <si>
    <t>Stay Safe - Use Common Sense - Never Run-up an Engine without Blades or some kind of Load - Never Attempt to make hands-on adjustments while the engine is running -</t>
  </si>
  <si>
    <t>If it sounds TOO FAST - BACK IT OFF and set it down while you adjust the Radio.  Have a friend help you TACH it - Always use Back-up Throttle Curves.</t>
  </si>
  <si>
    <t xml:space="preserve"> Confused about ATV's and EPA's - Different Radio Manufacturers use different TERMS for the Same Thing.  ATV is actually an older Term !</t>
  </si>
  <si>
    <t>ATV =</t>
  </si>
  <si>
    <t xml:space="preserve">Adjustable Travel Volume  ( or End Point Adjustment ), control the maximum travel of the servo on both sides of neutral position. </t>
  </si>
  <si>
    <t>EPA =</t>
  </si>
  <si>
    <t xml:space="preserve">End Point Adjustment ( or Adjustable Travel Volume ),  control the maximum travel of the servo on both sides of neutral position. </t>
  </si>
  <si>
    <t>PWM =</t>
  </si>
  <si>
    <t>Pulse Width Modulation - A Square Wave generally lasting anywhere from 1 millisecond to 2 milliseconds, with Servo Neutral being about 1.5 milliseconds.</t>
  </si>
  <si>
    <t>1 to 2 milliseconds  =  -100% to +100% EPA.</t>
  </si>
  <si>
    <t xml:space="preserve"> All servos have a Center or ZERO, and then they will Travel some number of degrees Left or Right from that Center by whatever the Manufacture of the Servo has determined.</t>
  </si>
  <si>
    <t xml:space="preserve"> Different Servos have different purposes, so the Relationship between total degrees of Servo Arm Travel, and Radio Transmitter EPA / ATV values are not directly related.</t>
  </si>
  <si>
    <t xml:space="preserve"> Radio manufacturers will either use EPA's or ATV's; Never both.  Not to get confusing - But, most Radios will go from minus 140% to 0% ( Center ) then up to plus 140%.</t>
  </si>
  <si>
    <t xml:space="preserve"> There are a few Radios that will go +/- 150%, but that does not mean the Servo will move farther.  Think of a Football Field with the 50 yard line as Servo Center.  If you stood in the</t>
  </si>
  <si>
    <t xml:space="preserve"> center, to your left or Right from the Goal line to you, one radio would divide that into 140 equal segments, and the other would divide it into 150 equal segments.  The distance is still </t>
  </si>
  <si>
    <t xml:space="preserve"> 50 yards in both cases.  Just 50 yards divide by 150 instead of 140.   Typically you should try to set your EPA's and ATV's set to 100% or as directed.</t>
  </si>
  <si>
    <t xml:space="preserve"> By keeping the EPA / ATV set near +/- 100%, this allows you to setup your servo's Linkage mechanically, and trim them electronically to allow maximum travel without Binding.</t>
  </si>
  <si>
    <t xml:space="preserve"> The idea is to setup your Throttle Linkage so that the Barrel travels from Full Closed to Full Open with your EPA / ATV set as close to -100 for Closed and +100 for Open as you can get.</t>
  </si>
  <si>
    <t xml:space="preserve"> The idle can be set to what ever will allow the Engine to idle smoothly, such as 90% for example.  Just be sure that the Idle Cut / Kill switch or Trim will bring the Throttle Barrel Full Closed.</t>
  </si>
  <si>
    <t xml:space="preserve"> So what if you end up with something like -95 and +120, that is OK, we can handle that.  Just be sure to write down the exact numbers for the calculator.  In this example 95 and 120</t>
  </si>
  <si>
    <t xml:space="preserve"> would be the two numbers we need.  Note that the Plus or Minus sign is not required when you enter the numbers in the calculator - we will make it obvious where they go.</t>
  </si>
  <si>
    <t xml:space="preserve"> We know some of you have a detailed understanding of Servo's and PWM, and we apologize for the simplified explanation, but we encourage those of you who want to learn </t>
  </si>
  <si>
    <t xml:space="preserve"> more to search the Internet for more information on PWM and Servos.  The more you know about servos and how to set them up, the better your Heli's will perform.</t>
  </si>
  <si>
    <t xml:space="preserve"> Disclaimer and Limitation of Liability</t>
  </si>
  <si>
    <t xml:space="preserve"> Specifications subject to change without notice.</t>
  </si>
  <si>
    <t xml:space="preserve"> Model Avionics shall have no liability or responsibility to the customer or any other person or entity with</t>
  </si>
  <si>
    <t xml:space="preserve"> respect to any liability, loss or damage, caused or alleged to be caused, directly or indirectly, for equipment</t>
  </si>
  <si>
    <t xml:space="preserve"> sold or furnished by Model Avionics.</t>
  </si>
  <si>
    <t xml:space="preserve"> Notwithstanding the above limitations, Model Avionics liability for damages incurred by customers or others</t>
  </si>
  <si>
    <t xml:space="preserve"> shall not exceed the amount paid by the customer for the particular equipment involved.</t>
  </si>
  <si>
    <t xml:space="preserve"> Neither Model Avionics nor this document makes any expressed or implied warranty, including, but not limited</t>
  </si>
  <si>
    <t xml:space="preserve"> to the implied warranties of merchantability, quality or fitness for a particular purpose.</t>
  </si>
  <si>
    <t xml:space="preserve"> Revmax®</t>
  </si>
  <si>
    <t xml:space="preserve"> Throttle Jockey®</t>
  </si>
  <si>
    <t xml:space="preserve"> www.modelavionics.com</t>
  </si>
  <si>
    <t>Click on Model Avionics Logo to Go to Input Area</t>
  </si>
  <si>
    <r>
      <t>RevMax &amp; Throttle Jockey</t>
    </r>
    <r>
      <rPr>
        <b/>
        <i/>
        <sz val="48"/>
        <color indexed="9"/>
        <rFont val="Kristen ITC"/>
        <family val="4"/>
      </rPr>
      <t>™</t>
    </r>
    <r>
      <rPr>
        <b/>
        <i/>
        <sz val="50"/>
        <color indexed="9"/>
        <rFont val="Kristen ITC"/>
        <family val="4"/>
      </rPr>
      <t xml:space="preserve"> Pro         </t>
    </r>
  </si>
  <si>
    <r>
      <t xml:space="preserve"> Some of you have asked: </t>
    </r>
    <r>
      <rPr>
        <b/>
        <sz val="12"/>
        <rFont val="Arial"/>
        <family val="2"/>
      </rPr>
      <t xml:space="preserve">Why are we developing a new setpoint calculator?  What was wrong with the old one? </t>
    </r>
  </si>
  <si>
    <r>
      <t xml:space="preserve">  Before you begin, may we suggest that you go to the </t>
    </r>
    <r>
      <rPr>
        <b/>
        <sz val="10"/>
        <color indexed="8"/>
        <rFont val="Arial"/>
        <family val="2"/>
      </rPr>
      <t>RADIO TIPS</t>
    </r>
    <r>
      <rPr>
        <sz val="10"/>
        <color indexed="12"/>
        <rFont val="Arial"/>
        <family val="0"/>
      </rPr>
      <t xml:space="preserve"> section of our website, to get more specific instructions on setup and Calibration for several different Radio types. </t>
    </r>
  </si>
  <si>
    <r>
      <t xml:space="preserve">and the red </t>
    </r>
    <r>
      <rPr>
        <sz val="10"/>
        <color indexed="10"/>
        <rFont val="Arial"/>
        <family val="2"/>
      </rPr>
      <t>SENS</t>
    </r>
    <r>
      <rPr>
        <sz val="10"/>
        <rFont val="Arial"/>
        <family val="0"/>
      </rPr>
      <t xml:space="preserve"> LED illuminates.  The LED will stay lit as long as they are aligned, and should be OFF when they are not.  Then Turn off your Receiver.</t>
    </r>
  </si>
  <si>
    <r>
      <t xml:space="preserve">What the heck does that have to do with a Radio Transmitter's EPA's, ATV's Servo's and Throttle Jockey's - </t>
    </r>
    <r>
      <rPr>
        <b/>
        <sz val="10"/>
        <rFont val="Arial"/>
        <family val="2"/>
      </rPr>
      <t>Everything !</t>
    </r>
  </si>
  <si>
    <t>Date :</t>
  </si>
  <si>
    <t>________________________________________________________________</t>
  </si>
  <si>
    <t>Model :</t>
  </si>
  <si>
    <t>Engine :</t>
  </si>
  <si>
    <t xml:space="preserve"> - RevMax®</t>
  </si>
  <si>
    <t>Radio Brand :</t>
  </si>
  <si>
    <t xml:space="preserve"> - Throttle Jockey® Pro</t>
  </si>
  <si>
    <t>Radio Model :</t>
  </si>
  <si>
    <t xml:space="preserve"> - Charge Tx and Rx Batteries</t>
  </si>
  <si>
    <t>My Radio Uses :</t>
  </si>
  <si>
    <t xml:space="preserve"> EPA's</t>
  </si>
  <si>
    <t>OR</t>
  </si>
  <si>
    <t xml:space="preserve"> ATV's</t>
  </si>
  <si>
    <t xml:space="preserve"> - Pinion Gear Size =</t>
  </si>
  <si>
    <t>&lt; Actual number of Teeth on the Smaller Drive Gear</t>
  </si>
  <si>
    <t xml:space="preserve"> - Main  Gear  Size  =</t>
  </si>
  <si>
    <t>&lt; Actual number of Teeth on the Larger of the Two Gears</t>
  </si>
  <si>
    <t xml:space="preserve"> - Heli's Gear Ratio =</t>
  </si>
  <si>
    <t>&lt; Enter value from Calculator, or Divide Main Gear size by Pinion Gear size to find Gear Ratio</t>
  </si>
  <si>
    <t>This is critical data !   If you don't have these numbers, try marking one tooth, and carefully counting the number of teeth on each gear.</t>
  </si>
  <si>
    <t>THROTTLE EPA / ATV SETTINGS</t>
  </si>
  <si>
    <t xml:space="preserve"> - Throttle FULL  OPEN  EPA / ATV =</t>
  </si>
  <si>
    <t>&lt; with Throttle at MAX, set Upper EPA / ATV so Barrel is full open with No Binding.</t>
  </si>
  <si>
    <t xml:space="preserve"> - Throttle FULL CLOSE EPA / ATV =</t>
  </si>
  <si>
    <t>&lt; with Throttle at MIN, set Lower EPA / ATV so Barrel is full closed with No Binding.</t>
  </si>
  <si>
    <t>This may require use of Kill Switch or Throttle Trims during setup and Calibration.</t>
  </si>
  <si>
    <t xml:space="preserve"> - AUX CH UPPER ( + )  EPA / ATV =</t>
  </si>
  <si>
    <t>&lt;Refer to Radio Tips for your specific Radio - This will usually be +100%</t>
  </si>
  <si>
    <t xml:space="preserve"> - AUX CH LOWER ( - )  EPA / ATV =</t>
  </si>
  <si>
    <t>&lt;Refer to Radio Tips for your specific Radio - This will usually be -100%</t>
  </si>
  <si>
    <t>Note:  Futaba users may be requested to set theirs to +/- 90%  or +/- 95% to improve overall behavior of the TJ products.  Please</t>
  </si>
  <si>
    <t xml:space="preserve">           DO NOT do this if your RADIO TIPS does not recommend it.  This recommendation is specific to Futaba radios.  Thank You.</t>
  </si>
  <si>
    <t>ROTOR HEAD SPEED SELECTION</t>
  </si>
  <si>
    <t>( Make sure your Engine is Broken In before pushing it Too Hard )</t>
  </si>
  <si>
    <t>This is a Starting Point</t>
  </si>
  <si>
    <t>You can change them</t>
  </si>
  <si>
    <t xml:space="preserve"> - Select two Head Speeds to Calculate</t>
  </si>
  <si>
    <t>High :</t>
  </si>
  <si>
    <t>anytime you wish by</t>
  </si>
  <si>
    <t>using the calculator</t>
  </si>
  <si>
    <t>CALIBRATION AND SENSOR CHECKS</t>
  </si>
  <si>
    <t xml:space="preserve"> - Enter the information from the Worksheet into the Calculator, and Print the Results.</t>
  </si>
  <si>
    <t xml:space="preserve"> - Perform the Calibration, following Product Instructions and Radio Tips.</t>
  </si>
  <si>
    <t xml:space="preserve"> - Verify Proper operation - With Engine OFF - Verify Green SET LED comes on at about 25% Throttle, and goes OFF below 25%.</t>
  </si>
  <si>
    <t xml:space="preserve"> - With Receiver On, rotate Fan and verify Red SENS LED lights when Magnet ( or Reflective Strip if using Optical ) passes under Sensor.</t>
  </si>
  <si>
    <t>Field Data</t>
  </si>
  <si>
    <t>Calculated   SETPOINTS</t>
  </si>
  <si>
    <t>LOW :</t>
  </si>
  <si>
    <t>EPA / ATV</t>
  </si>
  <si>
    <t>Desired   HEADSPEEDS</t>
  </si>
  <si>
    <t>Optical TACH &gt;</t>
  </si>
  <si>
    <t>Actual   HEADSPEEDS</t>
  </si>
  <si>
    <t>&lt; Adjust Gov Settings</t>
  </si>
  <si>
    <t>Final Settings</t>
  </si>
  <si>
    <t>Actual   SETPOINTS</t>
  </si>
  <si>
    <r>
      <t>LOW</t>
    </r>
    <r>
      <rPr>
        <sz val="16"/>
        <rFont val="Arial"/>
        <family val="2"/>
      </rPr>
      <t xml:space="preserve"> :</t>
    </r>
  </si>
  <si>
    <r>
      <t xml:space="preserve">Note: If using Super Servo Mode ( Digital Servos Only ), The Green LED will now Be AMBER or YELLOW.  </t>
    </r>
    <r>
      <rPr>
        <sz val="11"/>
        <rFont val="Arial"/>
        <family val="2"/>
      </rPr>
      <t>See Instructions for Super Servo Mode.</t>
    </r>
  </si>
  <si>
    <t xml:space="preserve">    FAQ's   </t>
  </si>
  <si>
    <t>Frequently Asked Questions</t>
  </si>
  <si>
    <t>Click On LOGO to PRINT FAQ's</t>
  </si>
  <si>
    <t>Question -</t>
  </si>
  <si>
    <t>Why does my Buddy have the EXACT Same setup, and our numbers are Different?</t>
  </si>
  <si>
    <t>Answer -</t>
  </si>
  <si>
    <t>There are many variables that go into determining at what point the Governors will control.  One of the most influential is the Transmitter's</t>
  </si>
  <si>
    <t>These numbers are used for the Calibration Process and should stay the same after Calibration</t>
  </si>
  <si>
    <t>These numbers are for the Calibration Process and Setpoint Calculator Only</t>
  </si>
  <si>
    <t>AUXILIARY CH  EPA / ATV SETTINGS</t>
  </si>
  <si>
    <t>&lt; Prior to adjustments</t>
  </si>
  <si>
    <t xml:space="preserve">    After you have determined your new Setpoint(s) using the calculator -  Reset ATV on your radio accordingly and verify proper control.</t>
  </si>
  <si>
    <t xml:space="preserve">   could result in injury or damage.</t>
  </si>
  <si>
    <r>
      <t xml:space="preserve">   per the setup instructions  -  </t>
    </r>
    <r>
      <rPr>
        <sz val="14"/>
        <color indexed="12"/>
        <rFont val="Arial"/>
        <family val="2"/>
      </rPr>
      <t>Failure to do so, could result in injury or damage.</t>
    </r>
  </si>
  <si>
    <r>
      <t xml:space="preserve">   Setpoints, without exceeding the Engine or Model Manufacture's recommended Rotor Speed or Engine RPM's  -  </t>
    </r>
    <r>
      <rPr>
        <sz val="14"/>
        <color indexed="12"/>
        <rFont val="Arial"/>
        <family val="2"/>
      </rPr>
      <t>Failure to do so,</t>
    </r>
  </si>
  <si>
    <t>CAUTION: If you Adjust or Reset your Throttle Travel or EPA / ATV values, the Governor should be Re-calibrated, and a new Setpoint determined.</t>
  </si>
  <si>
    <t xml:space="preserve">   The Auxiliary Channel EPA / ATV setpoint used during Calibration, should NOT be used as a final Setpoint.  After you have </t>
  </si>
  <si>
    <t xml:space="preserve">   determined your new Setpoint, reset your Radio's Auxiliary Channel EPA / ATV per your Radio manufacture's directions.  It is highly </t>
  </si>
  <si>
    <t xml:space="preserve">   recommended when verifying proper operation, that you do so with assistance,  and that you carefully approach your Maximum RPM</t>
  </si>
  <si>
    <t>After calculating your Setpoint, RESET your radio's Aux CH to new Setpoints.</t>
  </si>
  <si>
    <t>Caution - Always Follow Your Engine Manufacture's Operating Recommendations</t>
  </si>
  <si>
    <t>Calibration.  Transmitters come off the assembly line tuned to the manufactures specifications.  Over time, some Radios may drift a bit,</t>
  </si>
  <si>
    <t xml:space="preserve">which is why it is a good idea to send them in for a tune-up periodically.  Here is an interesting fact we found during our testing:  Even brand </t>
  </si>
  <si>
    <t>new Radios, right out of the box, can have a slight difference between one half of the signal to the other.  In other words  - Let's say we</t>
  </si>
  <si>
    <t>wanted to control the same Head Speed when we flipped our switch instead of having a Low and High speed assigned to that switch.</t>
  </si>
  <si>
    <t>In Theory, the Setpoints should be the same for each half of the switch, assuming the Radio is perfectly matched and tuned.  Some of our</t>
  </si>
  <si>
    <t>testing has seen as much as 3 to 4 percent difference i.e. one setpoint was 86% and the other was 82% to achieve the same Head Speed.</t>
  </si>
  <si>
    <t>Does that mean I have a bad Radio?</t>
  </si>
  <si>
    <t>Not Necessarily - You can perform a similar test by setting both setpoints to the same value, and Taching the Heli.  If you suspect that it</t>
  </si>
  <si>
    <t>is OFF too much for what you think it should be, you may want to send it in for a tune-up.</t>
  </si>
  <si>
    <t>If you do have a bit of difference, and you choose not to send in your radio for calibration, you must understand that the calculated</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</si>
</sst>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000"/>
    <numFmt numFmtId="173" formatCode="0.0"/>
    <numFmt numFmtId="174" formatCode="0.0000"/>
    <numFmt numFmtId="175" formatCode="0.00000"/>
    <numFmt numFmtId="176" formatCode="0.000000"/>
    <numFmt numFmtId="177" formatCode="0.0000000"/>
    <numFmt numFmtId="178" formatCode="0.00000000"/>
    <numFmt numFmtId="179" formatCode="&quot;Yes&quot;;&quot;Yes&quot;;&quot;No&quot;"/>
    <numFmt numFmtId="180" formatCode="&quot;True&quot;;&quot;True&quot;;&quot;False&quot;"/>
    <numFmt numFmtId="181" formatCode="&quot;On&quot;;&quot;On&quot;;&quot;Off&quot;"/>
    <numFmt numFmtId="182" formatCode="[$€-2]\ #,##0.00_);[Red]\([$€-2]\ #,##0.00\)"/>
    <numFmt numFmtId="183" formatCode="0.000000000"/>
    <numFmt numFmtId="184" formatCode="0.0000000000"/>
    <numFmt numFmtId="185" formatCode="0.00000000000"/>
    <numFmt numFmtId="186" formatCode="0.000000000000"/>
    <numFmt numFmtId="187" formatCode="0.0000000000000"/>
    <numFmt numFmtId="188" formatCode="0.00000000000000"/>
    <numFmt numFmtId="189" formatCode="0.000000000000000"/>
    <numFmt numFmtId="190" formatCode="0.0000000000000000"/>
    <numFmt numFmtId="191" formatCode="0.00000000000000000"/>
    <numFmt numFmtId="192" formatCode="0.000000000000000000"/>
    <numFmt numFmtId="193" formatCode="0.0000000000000000000"/>
    <numFmt numFmtId="194" formatCode="0.00000000000000000000"/>
    <numFmt numFmtId="195" formatCode="&quot;x &quot;#000\ &quot;=&quot;"/>
  </numFmts>
  <fonts count="107">
    <font>
      <sz val="10"/>
      <name val="Arial"/>
      <family val="0"/>
    </font>
    <font>
      <u val="single"/>
      <sz val="10"/>
      <color indexed="12"/>
      <name val="Arial"/>
      <family val="0"/>
    </font>
    <font>
      <u val="single"/>
      <sz val="10"/>
      <color indexed="36"/>
      <name val="Arial"/>
      <family val="0"/>
    </font>
    <font>
      <b/>
      <sz val="10"/>
      <name val="Arial"/>
      <family val="2"/>
    </font>
    <font>
      <sz val="8"/>
      <name val="Arial"/>
      <family val="0"/>
    </font>
    <font>
      <b/>
      <sz val="14"/>
      <name val="Arial"/>
      <family val="2"/>
    </font>
    <font>
      <sz val="10"/>
      <color indexed="8"/>
      <name val="Arial"/>
      <family val="2"/>
    </font>
    <font>
      <sz val="10"/>
      <color indexed="12"/>
      <name val="Arial"/>
      <family val="0"/>
    </font>
    <font>
      <sz val="10"/>
      <color indexed="10"/>
      <name val="Arial"/>
      <family val="2"/>
    </font>
    <font>
      <b/>
      <sz val="10"/>
      <color indexed="10"/>
      <name val="Arial"/>
      <family val="2"/>
    </font>
    <font>
      <b/>
      <sz val="14"/>
      <color indexed="10"/>
      <name val="Arial"/>
      <family val="2"/>
    </font>
    <font>
      <b/>
      <sz val="10"/>
      <color indexed="12"/>
      <name val="Arial"/>
      <family val="2"/>
    </font>
    <font>
      <sz val="12"/>
      <name val="Arial"/>
      <family val="0"/>
    </font>
    <font>
      <b/>
      <sz val="14"/>
      <color indexed="12"/>
      <name val="Arial"/>
      <family val="2"/>
    </font>
    <font>
      <b/>
      <sz val="12"/>
      <name val="Arial"/>
      <family val="2"/>
    </font>
    <font>
      <sz val="10"/>
      <color indexed="57"/>
      <name val="Arial"/>
      <family val="2"/>
    </font>
    <font>
      <b/>
      <sz val="18"/>
      <color indexed="12"/>
      <name val="Arial"/>
      <family val="2"/>
    </font>
    <font>
      <b/>
      <sz val="12"/>
      <color indexed="8"/>
      <name val="Arial"/>
      <family val="2"/>
    </font>
    <font>
      <sz val="10"/>
      <color indexed="22"/>
      <name val="Arial"/>
      <family val="0"/>
    </font>
    <font>
      <b/>
      <sz val="10"/>
      <color indexed="14"/>
      <name val="Arial"/>
      <family val="2"/>
    </font>
    <font>
      <b/>
      <sz val="14"/>
      <color indexed="14"/>
      <name val="Arial"/>
      <family val="2"/>
    </font>
    <font>
      <sz val="18"/>
      <name val="Arial"/>
      <family val="0"/>
    </font>
    <font>
      <b/>
      <sz val="12"/>
      <color indexed="10"/>
      <name val="Arial"/>
      <family val="2"/>
    </font>
    <font>
      <b/>
      <sz val="12"/>
      <color indexed="12"/>
      <name val="Arial"/>
      <family val="2"/>
    </font>
    <font>
      <b/>
      <u val="single"/>
      <sz val="18"/>
      <name val="Arial"/>
      <family val="0"/>
    </font>
    <font>
      <b/>
      <sz val="9"/>
      <color indexed="12"/>
      <name val="Arial"/>
      <family val="2"/>
    </font>
    <font>
      <sz val="20"/>
      <name val="Arial"/>
      <family val="0"/>
    </font>
    <font>
      <b/>
      <u val="single"/>
      <sz val="24"/>
      <name val="Arial"/>
      <family val="0"/>
    </font>
    <font>
      <sz val="24"/>
      <color indexed="10"/>
      <name val="Arial"/>
      <family val="0"/>
    </font>
    <font>
      <sz val="12"/>
      <color indexed="12"/>
      <name val="Arial"/>
      <family val="2"/>
    </font>
    <font>
      <sz val="12"/>
      <color indexed="8"/>
      <name val="Arial"/>
      <family val="2"/>
    </font>
    <font>
      <b/>
      <sz val="12"/>
      <color indexed="57"/>
      <name val="Arial"/>
      <family val="2"/>
    </font>
    <font>
      <sz val="12"/>
      <color indexed="57"/>
      <name val="Arial"/>
      <family val="2"/>
    </font>
    <font>
      <sz val="9"/>
      <color indexed="10"/>
      <name val="Arial"/>
      <family val="0"/>
    </font>
    <font>
      <sz val="12"/>
      <color indexed="10"/>
      <name val="Arial"/>
      <family val="0"/>
    </font>
    <font>
      <b/>
      <sz val="12"/>
      <color indexed="9"/>
      <name val="Arial"/>
      <family val="2"/>
    </font>
    <font>
      <sz val="20"/>
      <color indexed="9"/>
      <name val="Arial"/>
      <family val="0"/>
    </font>
    <font>
      <sz val="10"/>
      <color indexed="9"/>
      <name val="Arial"/>
      <family val="0"/>
    </font>
    <font>
      <b/>
      <sz val="16"/>
      <name val="Arial"/>
      <family val="2"/>
    </font>
    <font>
      <b/>
      <sz val="16"/>
      <color indexed="12"/>
      <name val="Arial"/>
      <family val="2"/>
    </font>
    <font>
      <b/>
      <i/>
      <sz val="16"/>
      <color indexed="10"/>
      <name val="Arial"/>
      <family val="2"/>
    </font>
    <font>
      <b/>
      <sz val="16"/>
      <color indexed="10"/>
      <name val="Arial"/>
      <family val="2"/>
    </font>
    <font>
      <b/>
      <i/>
      <sz val="16"/>
      <color indexed="12"/>
      <name val="Arial"/>
      <family val="2"/>
    </font>
    <font>
      <b/>
      <sz val="16"/>
      <color indexed="8"/>
      <name val="Arial"/>
      <family val="2"/>
    </font>
    <font>
      <b/>
      <sz val="20"/>
      <color indexed="10"/>
      <name val="Arial"/>
      <family val="2"/>
    </font>
    <font>
      <b/>
      <sz val="20"/>
      <color indexed="12"/>
      <name val="Arial"/>
      <family val="2"/>
    </font>
    <font>
      <b/>
      <sz val="22"/>
      <color indexed="12"/>
      <name val="Arial"/>
      <family val="2"/>
    </font>
    <font>
      <b/>
      <sz val="22"/>
      <color indexed="10"/>
      <name val="Arial"/>
      <family val="2"/>
    </font>
    <font>
      <sz val="12"/>
      <color indexed="9"/>
      <name val="Arial"/>
      <family val="2"/>
    </font>
    <font>
      <b/>
      <sz val="12"/>
      <color indexed="13"/>
      <name val="Arial"/>
      <family val="2"/>
    </font>
    <font>
      <b/>
      <sz val="22"/>
      <color indexed="9"/>
      <name val="Arial"/>
      <family val="2"/>
    </font>
    <font>
      <b/>
      <i/>
      <sz val="12"/>
      <color indexed="8"/>
      <name val="Arial"/>
      <family val="2"/>
    </font>
    <font>
      <b/>
      <sz val="10"/>
      <color indexed="8"/>
      <name val="Arial"/>
      <family val="2"/>
    </font>
    <font>
      <b/>
      <sz val="22"/>
      <name val="Arial"/>
      <family val="2"/>
    </font>
    <font>
      <b/>
      <sz val="10"/>
      <color indexed="9"/>
      <name val="Arial"/>
      <family val="2"/>
    </font>
    <font>
      <b/>
      <i/>
      <sz val="48"/>
      <color indexed="9"/>
      <name val="Kristen ITC"/>
      <family val="4"/>
    </font>
    <font>
      <b/>
      <i/>
      <sz val="50"/>
      <color indexed="9"/>
      <name val="Kristen ITC"/>
      <family val="4"/>
    </font>
    <font>
      <b/>
      <i/>
      <sz val="50"/>
      <name val="Kristen ITC"/>
      <family val="4"/>
    </font>
    <font>
      <b/>
      <sz val="13"/>
      <color indexed="40"/>
      <name val="Arial"/>
      <family val="2"/>
    </font>
    <font>
      <b/>
      <sz val="10"/>
      <color indexed="40"/>
      <name val="Arial"/>
      <family val="2"/>
    </font>
    <font>
      <sz val="11"/>
      <name val="Arial"/>
      <family val="0"/>
    </font>
    <font>
      <b/>
      <sz val="11"/>
      <color indexed="10"/>
      <name val="Arial"/>
      <family val="2"/>
    </font>
    <font>
      <b/>
      <sz val="9"/>
      <color indexed="10"/>
      <name val="Arial"/>
      <family val="2"/>
    </font>
    <font>
      <b/>
      <sz val="16"/>
      <color indexed="9"/>
      <name val="Arial"/>
      <family val="2"/>
    </font>
    <font>
      <sz val="11"/>
      <name val="Comic Sans MS"/>
      <family val="4"/>
    </font>
    <font>
      <u val="single"/>
      <sz val="11"/>
      <color indexed="12"/>
      <name val="Arial"/>
      <family val="0"/>
    </font>
    <font>
      <sz val="14"/>
      <name val="Arial"/>
      <family val="0"/>
    </font>
    <font>
      <sz val="14"/>
      <color indexed="10"/>
      <name val="Arial"/>
      <family val="0"/>
    </font>
    <font>
      <b/>
      <sz val="18"/>
      <name val="Arial"/>
      <family val="2"/>
    </font>
    <font>
      <sz val="16"/>
      <name val="Arial"/>
      <family val="2"/>
    </font>
    <font>
      <b/>
      <sz val="72"/>
      <color indexed="9"/>
      <name val="Comic Sans MS"/>
      <family val="4"/>
    </font>
    <font>
      <b/>
      <sz val="72"/>
      <name val="Comic Sans MS"/>
      <family val="4"/>
    </font>
    <font>
      <b/>
      <sz val="36"/>
      <color indexed="9"/>
      <name val="Kristen ITC"/>
      <family val="4"/>
    </font>
    <font>
      <sz val="36"/>
      <name val="Kristen ITC"/>
      <family val="4"/>
    </font>
    <font>
      <b/>
      <sz val="48"/>
      <color indexed="9"/>
      <name val="JOAN"/>
      <family val="0"/>
    </font>
    <font>
      <b/>
      <i/>
      <sz val="12"/>
      <name val="Arial"/>
      <family val="2"/>
    </font>
    <font>
      <b/>
      <sz val="14"/>
      <color indexed="61"/>
      <name val="Arial"/>
      <family val="2"/>
    </font>
    <font>
      <b/>
      <sz val="12"/>
      <color indexed="14"/>
      <name val="Arial"/>
      <family val="2"/>
    </font>
    <font>
      <i/>
      <sz val="18"/>
      <color indexed="10"/>
      <name val="Arial"/>
      <family val="2"/>
    </font>
    <font>
      <b/>
      <sz val="18"/>
      <color indexed="14"/>
      <name val="Arial"/>
      <family val="0"/>
    </font>
    <font>
      <b/>
      <sz val="18"/>
      <color indexed="12"/>
      <name val="Wingdings 3"/>
      <family val="1"/>
    </font>
    <font>
      <b/>
      <i/>
      <u val="single"/>
      <sz val="16"/>
      <color indexed="61"/>
      <name val="Arial"/>
      <family val="2"/>
    </font>
    <font>
      <b/>
      <sz val="11"/>
      <name val="Arial"/>
      <family val="2"/>
    </font>
    <font>
      <b/>
      <sz val="18"/>
      <color indexed="10"/>
      <name val="Arial"/>
      <family val="2"/>
    </font>
    <font>
      <sz val="14"/>
      <color indexed="9"/>
      <name val="Arial"/>
      <family val="0"/>
    </font>
    <font>
      <b/>
      <sz val="20"/>
      <color indexed="9"/>
      <name val="Arial"/>
      <family val="2"/>
    </font>
    <font>
      <sz val="18"/>
      <color indexed="12"/>
      <name val="Arial"/>
      <family val="0"/>
    </font>
    <font>
      <b/>
      <sz val="18"/>
      <color indexed="8"/>
      <name val="Arial"/>
      <family val="0"/>
    </font>
    <font>
      <b/>
      <sz val="14"/>
      <color indexed="8"/>
      <name val="Arial"/>
      <family val="2"/>
    </font>
    <font>
      <b/>
      <sz val="14"/>
      <color indexed="57"/>
      <name val="Arial"/>
      <family val="2"/>
    </font>
    <font>
      <i/>
      <sz val="12"/>
      <name val="Arial"/>
      <family val="2"/>
    </font>
    <font>
      <sz val="16"/>
      <color indexed="9"/>
      <name val="Arial"/>
      <family val="0"/>
    </font>
    <font>
      <sz val="16"/>
      <color indexed="12"/>
      <name val="Arial"/>
      <family val="0"/>
    </font>
    <font>
      <sz val="16"/>
      <color indexed="10"/>
      <name val="Arial"/>
      <family val="0"/>
    </font>
    <font>
      <sz val="8"/>
      <name val="Tahoma"/>
      <family val="2"/>
    </font>
    <font>
      <sz val="14"/>
      <color indexed="12"/>
      <name val="Arial"/>
      <family val="2"/>
    </font>
    <font>
      <sz val="10"/>
      <color indexed="14"/>
      <name val="Arial"/>
      <family val="2"/>
    </font>
    <font>
      <b/>
      <sz val="10"/>
      <color indexed="57"/>
      <name val="Arial"/>
      <family val="2"/>
    </font>
    <font>
      <sz val="10"/>
      <color indexed="53"/>
      <name val="Arial"/>
      <family val="0"/>
    </font>
    <font>
      <b/>
      <sz val="10"/>
      <color indexed="53"/>
      <name val="Arial"/>
      <family val="2"/>
    </font>
    <font>
      <sz val="18"/>
      <color indexed="53"/>
      <name val="Arial"/>
      <family val="0"/>
    </font>
    <font>
      <b/>
      <sz val="18"/>
      <color indexed="53"/>
      <name val="Arial"/>
      <family val="2"/>
    </font>
    <font>
      <sz val="20"/>
      <color indexed="53"/>
      <name val="Arial"/>
      <family val="0"/>
    </font>
    <font>
      <b/>
      <u val="single"/>
      <sz val="24"/>
      <color indexed="8"/>
      <name val="Arial"/>
      <family val="0"/>
    </font>
    <font>
      <sz val="20"/>
      <color indexed="8"/>
      <name val="Arial"/>
      <family val="0"/>
    </font>
    <font>
      <sz val="20"/>
      <color indexed="12"/>
      <name val="Arial"/>
      <family val="0"/>
    </font>
    <font>
      <sz val="18"/>
      <color indexed="10"/>
      <name val="Arial"/>
      <family val="0"/>
    </font>
  </fonts>
  <fills count="14">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23"/>
        <bgColor indexed="64"/>
      </patternFill>
    </fill>
  </fills>
  <borders count="52">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2" fillId="0" borderId="0">
      <alignment/>
      <protection/>
    </xf>
    <xf numFmtId="0" fontId="12" fillId="0" borderId="0">
      <alignment/>
      <protection/>
    </xf>
    <xf numFmtId="9" fontId="0" fillId="0" borderId="0" applyFont="0" applyFill="0" applyBorder="0" applyAlignment="0" applyProtection="0"/>
  </cellStyleXfs>
  <cellXfs count="781">
    <xf numFmtId="0" fontId="0" fillId="0" borderId="0" xfId="0" applyAlignment="1">
      <alignment/>
    </xf>
    <xf numFmtId="0" fontId="3" fillId="0" borderId="0" xfId="0" applyFont="1" applyAlignment="1">
      <alignment/>
    </xf>
    <xf numFmtId="0" fontId="5" fillId="0" borderId="0" xfId="0" applyFont="1" applyAlignment="1">
      <alignment/>
    </xf>
    <xf numFmtId="0" fontId="5" fillId="0" borderId="0" xfId="0" applyFont="1" applyAlignment="1">
      <alignment horizontal="center"/>
    </xf>
    <xf numFmtId="0" fontId="0" fillId="0" borderId="0" xfId="0" applyAlignment="1">
      <alignment horizontal="center"/>
    </xf>
    <xf numFmtId="0" fontId="6" fillId="0" borderId="0" xfId="0" applyFont="1" applyAlignment="1">
      <alignment/>
    </xf>
    <xf numFmtId="0" fontId="8" fillId="0" borderId="0" xfId="0" applyFont="1" applyAlignment="1">
      <alignment/>
    </xf>
    <xf numFmtId="0" fontId="8" fillId="0" borderId="0" xfId="0" applyFont="1" applyAlignment="1">
      <alignment/>
    </xf>
    <xf numFmtId="0" fontId="8" fillId="0" borderId="0" xfId="0" applyFont="1" applyAlignment="1">
      <alignment horizontal="center"/>
    </xf>
    <xf numFmtId="2" fontId="0" fillId="0" borderId="0" xfId="0" applyNumberFormat="1" applyAlignment="1">
      <alignment horizontal="center"/>
    </xf>
    <xf numFmtId="0" fontId="9" fillId="0" borderId="0" xfId="0" applyFont="1" applyAlignment="1">
      <alignment/>
    </xf>
    <xf numFmtId="176" fontId="0" fillId="0" borderId="0" xfId="0" applyNumberFormat="1" applyAlignment="1">
      <alignment horizontal="center"/>
    </xf>
    <xf numFmtId="0" fontId="13" fillId="0" borderId="0" xfId="0" applyFont="1" applyAlignment="1">
      <alignment horizontal="center"/>
    </xf>
    <xf numFmtId="0" fontId="11" fillId="0" borderId="0" xfId="0" applyFont="1" applyAlignment="1">
      <alignment horizontal="center"/>
    </xf>
    <xf numFmtId="0" fontId="10" fillId="0" borderId="0" xfId="0" applyFont="1" applyAlignment="1">
      <alignment horizontal="center"/>
    </xf>
    <xf numFmtId="176" fontId="8" fillId="0" borderId="0" xfId="0" applyNumberFormat="1" applyFont="1" applyAlignment="1">
      <alignment horizontal="center"/>
    </xf>
    <xf numFmtId="2" fontId="8" fillId="0" borderId="0" xfId="0" applyNumberFormat="1" applyFont="1" applyAlignment="1">
      <alignment horizontal="center"/>
    </xf>
    <xf numFmtId="0" fontId="11" fillId="0" borderId="0" xfId="0" applyFont="1" applyAlignment="1">
      <alignment/>
    </xf>
    <xf numFmtId="0" fontId="7" fillId="0" borderId="0" xfId="0" applyFont="1" applyAlignment="1">
      <alignment horizontal="center"/>
    </xf>
    <xf numFmtId="0" fontId="7" fillId="0" borderId="0" xfId="0" applyFont="1" applyAlignment="1">
      <alignment/>
    </xf>
    <xf numFmtId="176" fontId="7" fillId="0" borderId="0" xfId="0" applyNumberFormat="1" applyFont="1" applyAlignment="1">
      <alignment horizontal="center"/>
    </xf>
    <xf numFmtId="2" fontId="7" fillId="0" borderId="0" xfId="0" applyNumberFormat="1" applyFont="1" applyAlignment="1">
      <alignment horizontal="center"/>
    </xf>
    <xf numFmtId="0" fontId="12" fillId="0" borderId="0" xfId="21">
      <alignment/>
      <protection/>
    </xf>
    <xf numFmtId="0" fontId="0" fillId="0" borderId="0" xfId="0" applyAlignment="1">
      <alignment horizontal="right"/>
    </xf>
    <xf numFmtId="0" fontId="0" fillId="0" borderId="0" xfId="0" applyAlignment="1">
      <alignment horizontal="left"/>
    </xf>
    <xf numFmtId="174" fontId="0" fillId="0" borderId="0" xfId="0" applyNumberFormat="1" applyAlignment="1">
      <alignment/>
    </xf>
    <xf numFmtId="0" fontId="14" fillId="0" borderId="0" xfId="0" applyFont="1" applyAlignment="1">
      <alignment horizontal="center"/>
    </xf>
    <xf numFmtId="175" fontId="0" fillId="0" borderId="0" xfId="0" applyNumberFormat="1" applyAlignment="1">
      <alignment horizontal="center"/>
    </xf>
    <xf numFmtId="175" fontId="7" fillId="0" borderId="0" xfId="0" applyNumberFormat="1" applyFont="1" applyAlignment="1">
      <alignment horizontal="center"/>
    </xf>
    <xf numFmtId="175" fontId="8" fillId="0" borderId="0" xfId="0" applyNumberFormat="1" applyFont="1" applyAlignment="1">
      <alignment horizontal="center"/>
    </xf>
    <xf numFmtId="0" fontId="7" fillId="0" borderId="0" xfId="0" applyFont="1" applyAlignment="1">
      <alignment/>
    </xf>
    <xf numFmtId="174" fontId="0" fillId="0" borderId="0" xfId="0" applyNumberFormat="1" applyAlignment="1">
      <alignment horizontal="center"/>
    </xf>
    <xf numFmtId="0" fontId="11" fillId="0" borderId="0" xfId="0" applyFont="1" applyAlignment="1">
      <alignment horizontal="center"/>
    </xf>
    <xf numFmtId="176" fontId="7" fillId="0" borderId="0" xfId="0" applyNumberFormat="1" applyFont="1" applyAlignment="1">
      <alignment horizontal="center"/>
    </xf>
    <xf numFmtId="175" fontId="7" fillId="0" borderId="0" xfId="0" applyNumberFormat="1" applyFont="1" applyAlignment="1">
      <alignment horizontal="center"/>
    </xf>
    <xf numFmtId="2" fontId="7" fillId="0" borderId="0" xfId="0" applyNumberFormat="1" applyFont="1" applyAlignment="1">
      <alignment horizontal="center"/>
    </xf>
    <xf numFmtId="0" fontId="8" fillId="0" borderId="0" xfId="0" applyFont="1" applyAlignment="1">
      <alignment horizontal="left"/>
    </xf>
    <xf numFmtId="0" fontId="0" fillId="0" borderId="0" xfId="0" applyFont="1" applyAlignment="1">
      <alignment/>
    </xf>
    <xf numFmtId="174" fontId="7" fillId="0" borderId="0" xfId="0" applyNumberFormat="1" applyFont="1" applyAlignment="1">
      <alignment horizontal="center"/>
    </xf>
    <xf numFmtId="173" fontId="0" fillId="0" borderId="0" xfId="0" applyNumberFormat="1" applyFont="1" applyAlignment="1">
      <alignment horizontal="center"/>
    </xf>
    <xf numFmtId="0" fontId="3" fillId="0" borderId="0" xfId="0" applyFont="1" applyAlignment="1">
      <alignment horizontal="center"/>
    </xf>
    <xf numFmtId="0" fontId="0" fillId="0" borderId="1" xfId="0" applyBorder="1" applyAlignment="1">
      <alignment/>
    </xf>
    <xf numFmtId="0" fontId="0" fillId="0" borderId="2" xfId="0" applyBorder="1" applyAlignment="1">
      <alignment/>
    </xf>
    <xf numFmtId="0" fontId="8" fillId="0" borderId="3" xfId="0" applyFont="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 fontId="0" fillId="0" borderId="0" xfId="0" applyNumberFormat="1" applyAlignment="1">
      <alignment horizontal="center"/>
    </xf>
    <xf numFmtId="1" fontId="0" fillId="0" borderId="0" xfId="0" applyNumberFormat="1" applyFont="1" applyAlignment="1">
      <alignment horizontal="center"/>
    </xf>
    <xf numFmtId="0" fontId="18" fillId="0" borderId="0" xfId="0" applyFont="1" applyAlignment="1">
      <alignment/>
    </xf>
    <xf numFmtId="0" fontId="19" fillId="0" borderId="0" xfId="0" applyFont="1" applyAlignment="1">
      <alignment horizontal="center"/>
    </xf>
    <xf numFmtId="0" fontId="20" fillId="0" borderId="0" xfId="0" applyFont="1" applyAlignment="1">
      <alignment horizontal="center"/>
    </xf>
    <xf numFmtId="0" fontId="21" fillId="0" borderId="0" xfId="21" applyFont="1">
      <alignment/>
      <protection/>
    </xf>
    <xf numFmtId="0" fontId="24" fillId="0" borderId="0" xfId="21" applyFont="1">
      <alignment/>
      <protection/>
    </xf>
    <xf numFmtId="49" fontId="21" fillId="0" borderId="0" xfId="21" applyNumberFormat="1" applyFont="1">
      <alignment/>
      <protection/>
    </xf>
    <xf numFmtId="173" fontId="7" fillId="0" borderId="0" xfId="0" applyNumberFormat="1" applyFont="1" applyAlignment="1">
      <alignment horizontal="center"/>
    </xf>
    <xf numFmtId="0" fontId="21" fillId="0" borderId="7" xfId="21" applyFont="1" applyBorder="1">
      <alignment/>
      <protection/>
    </xf>
    <xf numFmtId="0" fontId="21" fillId="0" borderId="0" xfId="21" applyFont="1" applyBorder="1">
      <alignment/>
      <protection/>
    </xf>
    <xf numFmtId="0" fontId="26" fillId="0" borderId="7" xfId="21" applyFont="1" applyBorder="1" applyAlignment="1">
      <alignment horizontal="left"/>
      <protection/>
    </xf>
    <xf numFmtId="0" fontId="26" fillId="0" borderId="7" xfId="21" applyFont="1" applyBorder="1">
      <alignment/>
      <protection/>
    </xf>
    <xf numFmtId="0" fontId="27" fillId="0" borderId="0" xfId="21" applyFont="1" applyBorder="1">
      <alignment/>
      <protection/>
    </xf>
    <xf numFmtId="0" fontId="27" fillId="0" borderId="7" xfId="21" applyFont="1" applyBorder="1">
      <alignment/>
      <protection/>
    </xf>
    <xf numFmtId="0" fontId="27" fillId="0" borderId="0" xfId="21" applyFont="1">
      <alignment/>
      <protection/>
    </xf>
    <xf numFmtId="0" fontId="28" fillId="0" borderId="0" xfId="21" applyFont="1">
      <alignment/>
      <protection/>
    </xf>
    <xf numFmtId="0" fontId="22" fillId="2" borderId="8" xfId="21" applyFont="1" applyFill="1" applyBorder="1" applyAlignment="1" applyProtection="1">
      <alignment horizontal="center" wrapText="1"/>
      <protection locked="0"/>
    </xf>
    <xf numFmtId="0" fontId="9" fillId="0" borderId="9" xfId="0" applyFont="1" applyBorder="1" applyAlignment="1">
      <alignment horizontal="center"/>
    </xf>
    <xf numFmtId="174" fontId="8" fillId="0" borderId="9" xfId="0" applyNumberFormat="1" applyFont="1" applyBorder="1" applyAlignment="1">
      <alignment horizontal="center"/>
    </xf>
    <xf numFmtId="0" fontId="8" fillId="0" borderId="9" xfId="0" applyFont="1" applyBorder="1" applyAlignment="1">
      <alignment horizontal="center"/>
    </xf>
    <xf numFmtId="174" fontId="8" fillId="0" borderId="10" xfId="0" applyNumberFormat="1" applyFont="1" applyBorder="1" applyAlignment="1">
      <alignment horizontal="center"/>
    </xf>
    <xf numFmtId="174" fontId="8" fillId="0" borderId="0" xfId="0" applyNumberFormat="1" applyFont="1" applyAlignment="1">
      <alignment horizontal="center"/>
    </xf>
    <xf numFmtId="2" fontId="8" fillId="0" borderId="0" xfId="0" applyNumberFormat="1" applyFont="1" applyAlignment="1">
      <alignment horizontal="center"/>
    </xf>
    <xf numFmtId="0" fontId="36" fillId="3" borderId="0" xfId="0" applyFont="1" applyFill="1" applyAlignment="1">
      <alignment/>
    </xf>
    <xf numFmtId="0" fontId="37" fillId="3" borderId="0" xfId="0" applyFont="1" applyFill="1" applyAlignment="1">
      <alignment horizontal="center"/>
    </xf>
    <xf numFmtId="0" fontId="37" fillId="3" borderId="0" xfId="0" applyFont="1" applyFill="1" applyAlignment="1">
      <alignment/>
    </xf>
    <xf numFmtId="0" fontId="0" fillId="3" borderId="0" xfId="0" applyFill="1" applyAlignment="1">
      <alignment/>
    </xf>
    <xf numFmtId="0" fontId="33" fillId="0" borderId="11" xfId="0" applyFont="1" applyBorder="1" applyAlignment="1">
      <alignment horizontal="center"/>
    </xf>
    <xf numFmtId="0" fontId="33" fillId="0" borderId="9" xfId="0" applyFont="1" applyBorder="1" applyAlignment="1">
      <alignment horizontal="center"/>
    </xf>
    <xf numFmtId="0" fontId="38" fillId="4" borderId="8" xfId="21" applyFont="1" applyFill="1" applyBorder="1" applyAlignment="1" applyProtection="1">
      <alignment horizontal="center" vertical="center"/>
      <protection/>
    </xf>
    <xf numFmtId="0" fontId="41" fillId="2" borderId="8" xfId="21" applyFont="1" applyFill="1" applyBorder="1" applyAlignment="1" applyProtection="1">
      <alignment horizontal="center" vertical="center"/>
      <protection locked="0"/>
    </xf>
    <xf numFmtId="0" fontId="42" fillId="2" borderId="8" xfId="21" applyFont="1" applyFill="1" applyBorder="1" applyAlignment="1" applyProtection="1">
      <alignment horizontal="center" vertical="center"/>
      <protection locked="0"/>
    </xf>
    <xf numFmtId="0" fontId="39" fillId="2" borderId="8" xfId="21" applyFont="1" applyFill="1" applyBorder="1" applyAlignment="1" applyProtection="1">
      <alignment horizontal="center" vertical="center"/>
      <protection locked="0"/>
    </xf>
    <xf numFmtId="0" fontId="40" fillId="2" borderId="8" xfId="21" applyFont="1" applyFill="1" applyBorder="1" applyAlignment="1" applyProtection="1">
      <alignment horizontal="center" vertical="center"/>
      <protection locked="0"/>
    </xf>
    <xf numFmtId="0" fontId="43" fillId="2" borderId="8" xfId="21" applyFont="1" applyFill="1" applyBorder="1" applyAlignment="1" applyProtection="1">
      <alignment horizontal="center" vertical="center"/>
      <protection locked="0"/>
    </xf>
    <xf numFmtId="0" fontId="12" fillId="0" borderId="0" xfId="21" applyFill="1">
      <alignment/>
      <protection/>
    </xf>
    <xf numFmtId="0" fontId="35" fillId="3" borderId="12" xfId="21" applyFont="1" applyFill="1" applyBorder="1" applyAlignment="1" applyProtection="1">
      <alignment horizontal="left"/>
      <protection/>
    </xf>
    <xf numFmtId="0" fontId="48" fillId="3" borderId="13" xfId="21" applyFont="1" applyFill="1" applyBorder="1" applyAlignment="1" applyProtection="1">
      <alignment horizontal="center"/>
      <protection/>
    </xf>
    <xf numFmtId="0" fontId="48" fillId="3" borderId="13" xfId="21" applyFont="1" applyFill="1" applyBorder="1" applyProtection="1">
      <alignment/>
      <protection/>
    </xf>
    <xf numFmtId="0" fontId="48" fillId="3" borderId="14" xfId="21" applyFont="1" applyFill="1" applyBorder="1" applyProtection="1">
      <alignment/>
      <protection/>
    </xf>
    <xf numFmtId="0" fontId="35" fillId="3" borderId="12" xfId="21" applyFont="1" applyFill="1" applyBorder="1" applyProtection="1">
      <alignment/>
      <protection/>
    </xf>
    <xf numFmtId="0" fontId="35" fillId="3" borderId="13" xfId="21" applyFont="1" applyFill="1" applyBorder="1" applyAlignment="1" applyProtection="1">
      <alignment horizontal="center"/>
      <protection/>
    </xf>
    <xf numFmtId="0" fontId="35" fillId="3" borderId="14" xfId="21" applyFont="1" applyFill="1" applyBorder="1" applyProtection="1">
      <alignment/>
      <protection/>
    </xf>
    <xf numFmtId="0" fontId="7" fillId="3" borderId="0" xfId="0" applyFont="1" applyFill="1" applyAlignment="1">
      <alignment/>
    </xf>
    <xf numFmtId="0" fontId="54" fillId="3" borderId="0" xfId="0" applyFont="1" applyFill="1" applyAlignment="1">
      <alignment/>
    </xf>
    <xf numFmtId="0" fontId="37" fillId="3" borderId="0" xfId="0" applyFont="1" applyFill="1" applyAlignment="1">
      <alignment/>
    </xf>
    <xf numFmtId="0" fontId="49" fillId="3" borderId="0" xfId="0" applyFont="1" applyFill="1" applyAlignment="1">
      <alignment/>
    </xf>
    <xf numFmtId="0" fontId="0" fillId="4" borderId="0" xfId="0" applyFill="1" applyAlignment="1">
      <alignment/>
    </xf>
    <xf numFmtId="0" fontId="0" fillId="5" borderId="0" xfId="0" applyFill="1" applyAlignment="1">
      <alignment/>
    </xf>
    <xf numFmtId="0" fontId="0" fillId="3" borderId="0" xfId="0" applyFill="1" applyBorder="1" applyAlignment="1">
      <alignment/>
    </xf>
    <xf numFmtId="0" fontId="60" fillId="4" borderId="1" xfId="0" applyFont="1" applyFill="1" applyBorder="1" applyAlignment="1">
      <alignment/>
    </xf>
    <xf numFmtId="0" fontId="60" fillId="4" borderId="15" xfId="0" applyFont="1" applyFill="1" applyBorder="1" applyAlignment="1">
      <alignment/>
    </xf>
    <xf numFmtId="0" fontId="0" fillId="4" borderId="15" xfId="0" applyFill="1" applyBorder="1" applyAlignment="1">
      <alignment/>
    </xf>
    <xf numFmtId="0" fontId="0" fillId="4" borderId="2" xfId="0" applyFill="1" applyBorder="1" applyAlignment="1">
      <alignment/>
    </xf>
    <xf numFmtId="0" fontId="0" fillId="4" borderId="3" xfId="0" applyFill="1" applyBorder="1" applyAlignment="1">
      <alignment/>
    </xf>
    <xf numFmtId="0" fontId="0" fillId="4" borderId="0" xfId="0" applyFill="1" applyBorder="1" applyAlignment="1">
      <alignment/>
    </xf>
    <xf numFmtId="0" fontId="0" fillId="4" borderId="4" xfId="0" applyFill="1" applyBorder="1" applyAlignment="1">
      <alignment/>
    </xf>
    <xf numFmtId="0" fontId="61" fillId="4" borderId="3" xfId="0" applyFont="1" applyFill="1" applyBorder="1" applyAlignment="1">
      <alignment/>
    </xf>
    <xf numFmtId="0" fontId="60" fillId="4" borderId="0" xfId="0" applyFont="1" applyFill="1" applyBorder="1" applyAlignment="1">
      <alignment/>
    </xf>
    <xf numFmtId="0" fontId="9" fillId="4" borderId="3" xfId="0" applyFont="1" applyFill="1" applyBorder="1" applyAlignment="1">
      <alignment/>
    </xf>
    <xf numFmtId="0" fontId="62" fillId="4" borderId="3" xfId="0" applyFont="1" applyFill="1" applyBorder="1" applyAlignment="1">
      <alignment/>
    </xf>
    <xf numFmtId="0" fontId="0" fillId="4" borderId="5" xfId="0" applyFill="1" applyBorder="1" applyAlignment="1">
      <alignment/>
    </xf>
    <xf numFmtId="0" fontId="0" fillId="4" borderId="16" xfId="0" applyFill="1" applyBorder="1" applyAlignment="1">
      <alignment/>
    </xf>
    <xf numFmtId="0" fontId="0" fillId="4" borderId="6" xfId="0" applyFill="1" applyBorder="1" applyAlignment="1">
      <alignment/>
    </xf>
    <xf numFmtId="0" fontId="7" fillId="4" borderId="3" xfId="0" applyFont="1" applyFill="1" applyBorder="1" applyAlignment="1">
      <alignment/>
    </xf>
    <xf numFmtId="0" fontId="7" fillId="0" borderId="0" xfId="0" applyFont="1" applyBorder="1" applyAlignment="1">
      <alignment/>
    </xf>
    <xf numFmtId="0" fontId="7" fillId="4" borderId="0" xfId="0" applyFont="1" applyFill="1" applyBorder="1" applyAlignment="1">
      <alignment/>
    </xf>
    <xf numFmtId="0" fontId="7" fillId="4" borderId="5" xfId="0" applyFont="1" applyFill="1" applyBorder="1" applyAlignment="1">
      <alignment/>
    </xf>
    <xf numFmtId="0" fontId="7" fillId="4" borderId="16" xfId="0" applyFont="1" applyFill="1" applyBorder="1" applyAlignment="1">
      <alignment/>
    </xf>
    <xf numFmtId="0" fontId="0" fillId="3" borderId="3" xfId="0" applyFill="1" applyBorder="1" applyAlignment="1">
      <alignment/>
    </xf>
    <xf numFmtId="0" fontId="0" fillId="3" borderId="15" xfId="0" applyFill="1" applyBorder="1" applyAlignment="1">
      <alignment/>
    </xf>
    <xf numFmtId="0" fontId="0" fillId="3" borderId="2" xfId="0" applyFill="1" applyBorder="1" applyAlignment="1">
      <alignment/>
    </xf>
    <xf numFmtId="0" fontId="0" fillId="3" borderId="4" xfId="0" applyFill="1" applyBorder="1" applyAlignment="1">
      <alignment/>
    </xf>
    <xf numFmtId="0" fontId="0" fillId="4" borderId="3" xfId="0" applyFill="1" applyBorder="1" applyAlignment="1">
      <alignment horizontal="right"/>
    </xf>
    <xf numFmtId="0" fontId="0" fillId="4" borderId="5" xfId="0" applyFill="1" applyBorder="1" applyAlignment="1">
      <alignment horizontal="right"/>
    </xf>
    <xf numFmtId="0" fontId="0" fillId="4" borderId="1" xfId="0" applyFill="1" applyBorder="1" applyAlignment="1">
      <alignment horizontal="right"/>
    </xf>
    <xf numFmtId="0" fontId="14" fillId="4" borderId="3" xfId="0" applyFont="1" applyFill="1" applyBorder="1" applyAlignment="1">
      <alignment/>
    </xf>
    <xf numFmtId="0" fontId="3" fillId="4" borderId="3" xfId="0" applyFont="1" applyFill="1" applyBorder="1" applyAlignment="1">
      <alignment horizontal="right"/>
    </xf>
    <xf numFmtId="0" fontId="3" fillId="4" borderId="3" xfId="0" applyFont="1" applyFill="1" applyBorder="1" applyAlignment="1">
      <alignment/>
    </xf>
    <xf numFmtId="0" fontId="37" fillId="4" borderId="0" xfId="0" applyFont="1" applyFill="1" applyBorder="1" applyAlignment="1">
      <alignment/>
    </xf>
    <xf numFmtId="0" fontId="0" fillId="6" borderId="1" xfId="0" applyFill="1" applyBorder="1" applyAlignment="1">
      <alignment/>
    </xf>
    <xf numFmtId="0" fontId="0" fillId="6" borderId="15" xfId="0" applyFill="1" applyBorder="1" applyAlignment="1">
      <alignment/>
    </xf>
    <xf numFmtId="0" fontId="0" fillId="6" borderId="2" xfId="0" applyFill="1" applyBorder="1" applyAlignment="1">
      <alignment/>
    </xf>
    <xf numFmtId="0" fontId="0" fillId="6" borderId="3" xfId="0" applyFill="1" applyBorder="1" applyAlignment="1">
      <alignment/>
    </xf>
    <xf numFmtId="0" fontId="0" fillId="6" borderId="0" xfId="0" applyFill="1" applyBorder="1" applyAlignment="1">
      <alignment/>
    </xf>
    <xf numFmtId="0" fontId="0" fillId="6" borderId="4" xfId="0" applyFill="1" applyBorder="1" applyAlignment="1">
      <alignment/>
    </xf>
    <xf numFmtId="0" fontId="64" fillId="6" borderId="3" xfId="0" applyFont="1" applyFill="1" applyBorder="1" applyAlignment="1">
      <alignment/>
    </xf>
    <xf numFmtId="0" fontId="60" fillId="6" borderId="0" xfId="0" applyFont="1" applyFill="1" applyBorder="1" applyAlignment="1">
      <alignment/>
    </xf>
    <xf numFmtId="0" fontId="0" fillId="6" borderId="0" xfId="0" applyFill="1" applyBorder="1" applyAlignment="1">
      <alignment/>
    </xf>
    <xf numFmtId="0" fontId="0" fillId="6" borderId="4" xfId="0" applyFill="1" applyBorder="1" applyAlignment="1">
      <alignment/>
    </xf>
    <xf numFmtId="0" fontId="0" fillId="4" borderId="0" xfId="0" applyFill="1" applyAlignment="1">
      <alignment/>
    </xf>
    <xf numFmtId="0" fontId="60" fillId="6" borderId="3" xfId="0" applyFont="1" applyFill="1" applyBorder="1" applyAlignment="1">
      <alignment/>
    </xf>
    <xf numFmtId="0" fontId="64" fillId="6" borderId="3" xfId="0" applyFont="1" applyFill="1" applyBorder="1" applyAlignment="1">
      <alignment/>
    </xf>
    <xf numFmtId="0" fontId="65" fillId="6" borderId="3" xfId="20" applyFont="1" applyFill="1" applyBorder="1" applyAlignment="1">
      <alignment/>
    </xf>
    <xf numFmtId="0" fontId="0" fillId="6" borderId="5" xfId="0" applyFill="1" applyBorder="1" applyAlignment="1">
      <alignment/>
    </xf>
    <xf numFmtId="0" fontId="0" fillId="6" borderId="16" xfId="0" applyFill="1" applyBorder="1" applyAlignment="1">
      <alignment/>
    </xf>
    <xf numFmtId="0" fontId="0" fillId="6" borderId="6" xfId="0" applyFill="1" applyBorder="1" applyAlignment="1">
      <alignment/>
    </xf>
    <xf numFmtId="0" fontId="21" fillId="0" borderId="0" xfId="0" applyFont="1" applyAlignment="1">
      <alignment horizontal="right"/>
    </xf>
    <xf numFmtId="0" fontId="0" fillId="0" borderId="0" xfId="0" applyFont="1" applyAlignment="1">
      <alignment/>
    </xf>
    <xf numFmtId="0" fontId="66" fillId="0" borderId="0" xfId="0" applyFont="1" applyAlignment="1">
      <alignment/>
    </xf>
    <xf numFmtId="0" fontId="66" fillId="0" borderId="0" xfId="0" applyFont="1" applyAlignment="1">
      <alignment horizontal="right"/>
    </xf>
    <xf numFmtId="0" fontId="66" fillId="0" borderId="8" xfId="0" applyFont="1" applyBorder="1" applyAlignment="1">
      <alignment/>
    </xf>
    <xf numFmtId="0" fontId="21" fillId="0" borderId="0" xfId="0" applyFont="1" applyAlignment="1">
      <alignment/>
    </xf>
    <xf numFmtId="0" fontId="0" fillId="0" borderId="8" xfId="0" applyBorder="1" applyAlignment="1">
      <alignment/>
    </xf>
    <xf numFmtId="0" fontId="0" fillId="0" borderId="16" xfId="0" applyBorder="1" applyAlignment="1">
      <alignment/>
    </xf>
    <xf numFmtId="0" fontId="66" fillId="0" borderId="16" xfId="0" applyFont="1" applyBorder="1" applyAlignment="1">
      <alignment/>
    </xf>
    <xf numFmtId="0" fontId="67" fillId="0" borderId="0" xfId="0" applyFont="1" applyAlignment="1">
      <alignment/>
    </xf>
    <xf numFmtId="0" fontId="16" fillId="0" borderId="0" xfId="0" applyFont="1" applyAlignment="1">
      <alignment/>
    </xf>
    <xf numFmtId="0" fontId="66" fillId="0" borderId="0" xfId="0" applyFont="1" applyBorder="1" applyAlignment="1">
      <alignment/>
    </xf>
    <xf numFmtId="0" fontId="66" fillId="0" borderId="17" xfId="0" applyFont="1" applyBorder="1" applyAlignment="1">
      <alignment/>
    </xf>
    <xf numFmtId="0" fontId="68" fillId="0" borderId="0" xfId="0" applyFont="1" applyAlignment="1">
      <alignment/>
    </xf>
    <xf numFmtId="0" fontId="66" fillId="0" borderId="1" xfId="0" applyFont="1" applyBorder="1" applyAlignment="1">
      <alignment/>
    </xf>
    <xf numFmtId="0" fontId="66" fillId="0" borderId="15" xfId="0" applyFont="1" applyBorder="1" applyAlignment="1">
      <alignment/>
    </xf>
    <xf numFmtId="0" fontId="66" fillId="0" borderId="2" xfId="0" applyFont="1" applyBorder="1" applyAlignment="1">
      <alignment/>
    </xf>
    <xf numFmtId="0" fontId="66" fillId="0" borderId="3" xfId="0" applyFont="1" applyBorder="1" applyAlignment="1">
      <alignment/>
    </xf>
    <xf numFmtId="0" fontId="66" fillId="0" borderId="4" xfId="0" applyFont="1" applyBorder="1" applyAlignment="1">
      <alignment/>
    </xf>
    <xf numFmtId="0" fontId="38" fillId="0" borderId="0" xfId="0" applyFont="1" applyAlignment="1">
      <alignment/>
    </xf>
    <xf numFmtId="0" fontId="38" fillId="0" borderId="0" xfId="0" applyFont="1" applyAlignment="1">
      <alignment horizontal="right"/>
    </xf>
    <xf numFmtId="0" fontId="66" fillId="0" borderId="5" xfId="0" applyFont="1" applyBorder="1" applyAlignment="1">
      <alignment/>
    </xf>
    <xf numFmtId="0" fontId="66" fillId="0" borderId="6" xfId="0" applyFont="1" applyBorder="1" applyAlignment="1">
      <alignment/>
    </xf>
    <xf numFmtId="0" fontId="13" fillId="0" borderId="0" xfId="0" applyFont="1" applyAlignment="1">
      <alignment/>
    </xf>
    <xf numFmtId="0" fontId="11" fillId="0" borderId="16" xfId="0" applyFont="1" applyBorder="1" applyAlignment="1">
      <alignment/>
    </xf>
    <xf numFmtId="0" fontId="13" fillId="0" borderId="0" xfId="0" applyFont="1" applyAlignment="1">
      <alignment horizontal="right"/>
    </xf>
    <xf numFmtId="0" fontId="13" fillId="0" borderId="16" xfId="0" applyFont="1" applyBorder="1" applyAlignment="1">
      <alignment/>
    </xf>
    <xf numFmtId="0" fontId="10" fillId="0" borderId="0" xfId="0" applyFont="1" applyAlignment="1">
      <alignment/>
    </xf>
    <xf numFmtId="0" fontId="9" fillId="0" borderId="16" xfId="0" applyFont="1" applyBorder="1" applyAlignment="1">
      <alignment/>
    </xf>
    <xf numFmtId="0" fontId="10" fillId="0" borderId="0" xfId="0" applyFont="1" applyAlignment="1">
      <alignment horizontal="right"/>
    </xf>
    <xf numFmtId="0" fontId="10" fillId="0" borderId="16" xfId="0" applyFont="1" applyBorder="1" applyAlignment="1">
      <alignment/>
    </xf>
    <xf numFmtId="0" fontId="3" fillId="0" borderId="16" xfId="0" applyFont="1" applyBorder="1" applyAlignment="1">
      <alignment/>
    </xf>
    <xf numFmtId="0" fontId="5" fillId="0" borderId="0" xfId="0" applyFont="1" applyAlignment="1">
      <alignment horizontal="right"/>
    </xf>
    <xf numFmtId="0" fontId="5" fillId="0" borderId="16" xfId="0" applyFont="1" applyBorder="1" applyAlignment="1">
      <alignment/>
    </xf>
    <xf numFmtId="0" fontId="37" fillId="4" borderId="0" xfId="0" applyFont="1" applyFill="1" applyAlignment="1">
      <alignment vertical="center"/>
    </xf>
    <xf numFmtId="0" fontId="3" fillId="3" borderId="0" xfId="0" applyFont="1" applyFill="1" applyAlignment="1">
      <alignment vertical="top"/>
    </xf>
    <xf numFmtId="0" fontId="0" fillId="4" borderId="0" xfId="0" applyFill="1" applyAlignment="1">
      <alignment vertical="top"/>
    </xf>
    <xf numFmtId="0" fontId="74" fillId="4" borderId="0" xfId="0" applyFont="1" applyFill="1" applyAlignment="1">
      <alignment horizontal="center"/>
    </xf>
    <xf numFmtId="0" fontId="0" fillId="4" borderId="0" xfId="0" applyFill="1" applyAlignment="1">
      <alignment horizontal="center"/>
    </xf>
    <xf numFmtId="0" fontId="3" fillId="4" borderId="0" xfId="0" applyFont="1" applyFill="1" applyAlignment="1">
      <alignment/>
    </xf>
    <xf numFmtId="0" fontId="12" fillId="0" borderId="0" xfId="0" applyFont="1" applyAlignment="1">
      <alignment/>
    </xf>
    <xf numFmtId="0" fontId="75" fillId="0" borderId="0" xfId="0" applyFont="1" applyAlignment="1">
      <alignment/>
    </xf>
    <xf numFmtId="0" fontId="12" fillId="4" borderId="0" xfId="22" applyFill="1">
      <alignment/>
      <protection/>
    </xf>
    <xf numFmtId="0" fontId="12" fillId="4" borderId="0" xfId="22" applyFill="1" applyBorder="1">
      <alignment/>
      <protection/>
    </xf>
    <xf numFmtId="0" fontId="12" fillId="4" borderId="15" xfId="22" applyFill="1" applyBorder="1">
      <alignment/>
      <protection/>
    </xf>
    <xf numFmtId="0" fontId="12" fillId="3" borderId="0" xfId="22" applyFill="1">
      <alignment/>
      <protection/>
    </xf>
    <xf numFmtId="0" fontId="12" fillId="0" borderId="0" xfId="22">
      <alignment/>
      <protection/>
    </xf>
    <xf numFmtId="0" fontId="12" fillId="4" borderId="3" xfId="22" applyFill="1" applyBorder="1">
      <alignment/>
      <protection/>
    </xf>
    <xf numFmtId="0" fontId="12" fillId="4" borderId="4" xfId="22" applyFill="1" applyBorder="1">
      <alignment/>
      <protection/>
    </xf>
    <xf numFmtId="0" fontId="77" fillId="4" borderId="3" xfId="22" applyFont="1" applyFill="1" applyBorder="1" applyAlignment="1">
      <alignment vertical="center" wrapText="1"/>
      <protection/>
    </xf>
    <xf numFmtId="0" fontId="77" fillId="4" borderId="0" xfId="22" applyFont="1" applyFill="1" applyBorder="1" applyAlignment="1">
      <alignment vertical="center" wrapText="1"/>
      <protection/>
    </xf>
    <xf numFmtId="0" fontId="78" fillId="4" borderId="0" xfId="22" applyFont="1" applyFill="1" applyBorder="1">
      <alignment/>
      <protection/>
    </xf>
    <xf numFmtId="0" fontId="79" fillId="4" borderId="0" xfId="22" applyFont="1" applyFill="1" applyBorder="1" applyAlignment="1">
      <alignment vertical="center" wrapText="1"/>
      <protection/>
    </xf>
    <xf numFmtId="0" fontId="21" fillId="4" borderId="0" xfId="22" applyFont="1" applyFill="1" applyBorder="1">
      <alignment/>
      <protection/>
    </xf>
    <xf numFmtId="0" fontId="21" fillId="4" borderId="3" xfId="22" applyFont="1" applyFill="1" applyBorder="1">
      <alignment/>
      <protection/>
    </xf>
    <xf numFmtId="0" fontId="21" fillId="4" borderId="4" xfId="22" applyFont="1" applyFill="1" applyBorder="1">
      <alignment/>
      <protection/>
    </xf>
    <xf numFmtId="0" fontId="21" fillId="3" borderId="0" xfId="22" applyFont="1" applyFill="1">
      <alignment/>
      <protection/>
    </xf>
    <xf numFmtId="0" fontId="21" fillId="0" borderId="0" xfId="22" applyFont="1">
      <alignment/>
      <protection/>
    </xf>
    <xf numFmtId="0" fontId="20" fillId="4" borderId="0" xfId="22" applyFont="1" applyFill="1" applyBorder="1" applyAlignment="1">
      <alignment vertical="center"/>
      <protection/>
    </xf>
    <xf numFmtId="0" fontId="21" fillId="4" borderId="5" xfId="22" applyFont="1" applyFill="1" applyBorder="1">
      <alignment/>
      <protection/>
    </xf>
    <xf numFmtId="0" fontId="21" fillId="4" borderId="16" xfId="22" applyFont="1" applyFill="1" applyBorder="1">
      <alignment/>
      <protection/>
    </xf>
    <xf numFmtId="0" fontId="21" fillId="4" borderId="6" xfId="22" applyFont="1" applyFill="1" applyBorder="1">
      <alignment/>
      <protection/>
    </xf>
    <xf numFmtId="0" fontId="14" fillId="4" borderId="3" xfId="22" applyFont="1" applyFill="1" applyBorder="1">
      <alignment/>
      <protection/>
    </xf>
    <xf numFmtId="0" fontId="14" fillId="4" borderId="0" xfId="22" applyFont="1" applyFill="1" applyBorder="1">
      <alignment/>
      <protection/>
    </xf>
    <xf numFmtId="0" fontId="12" fillId="4" borderId="0" xfId="22" applyFill="1" applyBorder="1" applyProtection="1">
      <alignment/>
      <protection locked="0"/>
    </xf>
    <xf numFmtId="0" fontId="23" fillId="4" borderId="3" xfId="22" applyFont="1" applyFill="1" applyBorder="1">
      <alignment/>
      <protection/>
    </xf>
    <xf numFmtId="0" fontId="14" fillId="4" borderId="0" xfId="22" applyFont="1" applyFill="1" applyBorder="1" applyAlignment="1">
      <alignment horizontal="center"/>
      <protection/>
    </xf>
    <xf numFmtId="2" fontId="14" fillId="4" borderId="0" xfId="22" applyNumberFormat="1" applyFont="1" applyFill="1" applyBorder="1" applyAlignment="1">
      <alignment horizontal="center"/>
      <protection/>
    </xf>
    <xf numFmtId="0" fontId="22" fillId="4" borderId="3" xfId="22" applyFont="1" applyFill="1" applyBorder="1">
      <alignment/>
      <protection/>
    </xf>
    <xf numFmtId="0" fontId="12" fillId="4" borderId="0" xfId="22" applyFont="1" applyFill="1" applyBorder="1">
      <alignment/>
      <protection/>
    </xf>
    <xf numFmtId="0" fontId="12" fillId="4" borderId="0" xfId="22" applyFill="1" applyBorder="1" applyAlignment="1">
      <alignment horizontal="center" vertical="center"/>
      <protection/>
    </xf>
    <xf numFmtId="0" fontId="12" fillId="4" borderId="0" xfId="22" applyFill="1" applyBorder="1" applyAlignment="1">
      <alignment horizontal="center" wrapText="1"/>
      <protection/>
    </xf>
    <xf numFmtId="0" fontId="14" fillId="4" borderId="3" xfId="22" applyFont="1" applyFill="1" applyBorder="1" applyAlignment="1">
      <alignment horizontal="right"/>
      <protection/>
    </xf>
    <xf numFmtId="0" fontId="12" fillId="4" borderId="0" xfId="22" applyFill="1" applyBorder="1" applyAlignment="1">
      <alignment horizontal="center"/>
      <protection/>
    </xf>
    <xf numFmtId="0" fontId="23" fillId="4" borderId="0" xfId="22" applyFont="1" applyFill="1" applyBorder="1" applyAlignment="1">
      <alignment horizontal="right"/>
      <protection/>
    </xf>
    <xf numFmtId="0" fontId="23" fillId="4" borderId="0" xfId="22" applyFont="1" applyFill="1" applyBorder="1" applyAlignment="1">
      <alignment horizontal="center"/>
      <protection/>
    </xf>
    <xf numFmtId="0" fontId="23" fillId="4" borderId="0" xfId="22" applyFont="1" applyFill="1" applyBorder="1">
      <alignment/>
      <protection/>
    </xf>
    <xf numFmtId="0" fontId="12" fillId="4" borderId="0" xfId="22" applyFont="1" applyFill="1" applyBorder="1">
      <alignment/>
      <protection/>
    </xf>
    <xf numFmtId="0" fontId="12" fillId="4" borderId="3" xfId="22" applyFont="1" applyFill="1" applyBorder="1">
      <alignment/>
      <protection/>
    </xf>
    <xf numFmtId="2" fontId="23" fillId="4" borderId="0" xfId="22" applyNumberFormat="1" applyFont="1" applyFill="1" applyBorder="1" applyAlignment="1">
      <alignment horizontal="center"/>
      <protection/>
    </xf>
    <xf numFmtId="0" fontId="34" fillId="4" borderId="3" xfId="22" applyFont="1" applyFill="1" applyBorder="1">
      <alignment/>
      <protection/>
    </xf>
    <xf numFmtId="0" fontId="34" fillId="4" borderId="0" xfId="22" applyFont="1" applyFill="1" applyBorder="1">
      <alignment/>
      <protection/>
    </xf>
    <xf numFmtId="0" fontId="81" fillId="4" borderId="3" xfId="22" applyFont="1" applyFill="1" applyBorder="1">
      <alignment/>
      <protection/>
    </xf>
    <xf numFmtId="0" fontId="81" fillId="4" borderId="0" xfId="22" applyFont="1" applyFill="1" applyBorder="1" applyAlignment="1">
      <alignment horizontal="right"/>
      <protection/>
    </xf>
    <xf numFmtId="2" fontId="81" fillId="4" borderId="0" xfId="22" applyNumberFormat="1" applyFont="1" applyFill="1" applyBorder="1" applyAlignment="1">
      <alignment horizontal="center"/>
      <protection/>
    </xf>
    <xf numFmtId="0" fontId="81" fillId="4" borderId="0" xfId="22" applyFont="1" applyFill="1" applyBorder="1">
      <alignment/>
      <protection/>
    </xf>
    <xf numFmtId="0" fontId="12" fillId="4" borderId="0" xfId="22" applyFill="1" applyBorder="1" applyAlignment="1">
      <alignment horizontal="right"/>
      <protection/>
    </xf>
    <xf numFmtId="2" fontId="12" fillId="4" borderId="0" xfId="22" applyNumberFormat="1" applyFill="1" applyBorder="1" applyAlignment="1">
      <alignment horizontal="center"/>
      <protection/>
    </xf>
    <xf numFmtId="174" fontId="34" fillId="4" borderId="0" xfId="22" applyNumberFormat="1" applyFont="1" applyFill="1" applyBorder="1" applyAlignment="1">
      <alignment horizontal="center"/>
      <protection/>
    </xf>
    <xf numFmtId="0" fontId="29" fillId="4" borderId="0" xfId="22" applyFont="1" applyFill="1" applyBorder="1">
      <alignment/>
      <protection/>
    </xf>
    <xf numFmtId="0" fontId="29" fillId="4" borderId="3" xfId="22" applyFont="1" applyFill="1" applyBorder="1">
      <alignment/>
      <protection/>
    </xf>
    <xf numFmtId="0" fontId="29" fillId="0" borderId="0" xfId="22" applyFont="1">
      <alignment/>
      <protection/>
    </xf>
    <xf numFmtId="0" fontId="12" fillId="4" borderId="5" xfId="22" applyFill="1" applyBorder="1">
      <alignment/>
      <protection/>
    </xf>
    <xf numFmtId="0" fontId="12" fillId="4" borderId="16" xfId="22" applyFill="1" applyBorder="1">
      <alignment/>
      <protection/>
    </xf>
    <xf numFmtId="0" fontId="12" fillId="4" borderId="6" xfId="22" applyFill="1" applyBorder="1">
      <alignment/>
      <protection/>
    </xf>
    <xf numFmtId="0" fontId="12" fillId="7" borderId="1" xfId="22" applyFill="1" applyBorder="1">
      <alignment/>
      <protection/>
    </xf>
    <xf numFmtId="0" fontId="12" fillId="7" borderId="15" xfId="22" applyFill="1" applyBorder="1">
      <alignment/>
      <protection/>
    </xf>
    <xf numFmtId="0" fontId="12" fillId="7" borderId="2" xfId="22" applyFill="1" applyBorder="1">
      <alignment/>
      <protection/>
    </xf>
    <xf numFmtId="0" fontId="12" fillId="7" borderId="3" xfId="22" applyFill="1" applyBorder="1" applyAlignment="1">
      <alignment horizontal="center" wrapText="1"/>
      <protection/>
    </xf>
    <xf numFmtId="0" fontId="12" fillId="7" borderId="0" xfId="22" applyFill="1" applyBorder="1" applyAlignment="1">
      <alignment horizontal="center" wrapText="1"/>
      <protection/>
    </xf>
    <xf numFmtId="0" fontId="12" fillId="7" borderId="0" xfId="22" applyFill="1" applyBorder="1">
      <alignment/>
      <protection/>
    </xf>
    <xf numFmtId="0" fontId="12" fillId="7" borderId="4" xfId="22" applyFill="1" applyBorder="1">
      <alignment/>
      <protection/>
    </xf>
    <xf numFmtId="0" fontId="12" fillId="7" borderId="3" xfId="22" applyFill="1" applyBorder="1" applyAlignment="1">
      <alignment horizontal="center"/>
      <protection/>
    </xf>
    <xf numFmtId="0" fontId="12" fillId="7" borderId="0" xfId="22" applyFill="1" applyBorder="1" applyAlignment="1">
      <alignment horizontal="center"/>
      <protection/>
    </xf>
    <xf numFmtId="0" fontId="12" fillId="6" borderId="18" xfId="22" applyFill="1" applyBorder="1" applyAlignment="1">
      <alignment horizontal="center"/>
      <protection/>
    </xf>
    <xf numFmtId="0" fontId="12" fillId="6" borderId="19" xfId="22" applyFill="1" applyBorder="1" applyAlignment="1">
      <alignment horizontal="center"/>
      <protection/>
    </xf>
    <xf numFmtId="0" fontId="29" fillId="7" borderId="3" xfId="22" applyFont="1" applyFill="1" applyBorder="1" applyAlignment="1">
      <alignment horizontal="left"/>
      <protection/>
    </xf>
    <xf numFmtId="0" fontId="12" fillId="7" borderId="3" xfId="22" applyFill="1" applyBorder="1">
      <alignment/>
      <protection/>
    </xf>
    <xf numFmtId="0" fontId="83" fillId="4" borderId="1" xfId="22" applyFont="1" applyFill="1" applyBorder="1">
      <alignment/>
      <protection/>
    </xf>
    <xf numFmtId="0" fontId="12" fillId="4" borderId="3" xfId="22" applyFill="1" applyBorder="1" applyAlignment="1">
      <alignment horizontal="right"/>
      <protection/>
    </xf>
    <xf numFmtId="0" fontId="14" fillId="2" borderId="7" xfId="22" applyFont="1" applyFill="1" applyBorder="1" applyAlignment="1" applyProtection="1">
      <alignment horizontal="center"/>
      <protection locked="0"/>
    </xf>
    <xf numFmtId="0" fontId="14" fillId="2" borderId="20" xfId="22" applyFont="1" applyFill="1" applyBorder="1" applyAlignment="1" applyProtection="1">
      <alignment horizontal="center"/>
      <protection locked="0"/>
    </xf>
    <xf numFmtId="0" fontId="12" fillId="4" borderId="19" xfId="22" applyFill="1" applyBorder="1">
      <alignment/>
      <protection/>
    </xf>
    <xf numFmtId="0" fontId="12" fillId="4" borderId="21" xfId="22" applyFill="1" applyBorder="1">
      <alignment/>
      <protection/>
    </xf>
    <xf numFmtId="0" fontId="23" fillId="2" borderId="7" xfId="22" applyFont="1" applyFill="1" applyBorder="1" applyAlignment="1" applyProtection="1">
      <alignment horizontal="center"/>
      <protection locked="0"/>
    </xf>
    <xf numFmtId="0" fontId="12" fillId="4" borderId="3" xfId="22" applyFill="1" applyBorder="1" applyAlignment="1">
      <alignment horizontal="center" wrapText="1"/>
      <protection/>
    </xf>
    <xf numFmtId="0" fontId="12" fillId="4" borderId="18" xfId="22" applyFill="1" applyBorder="1" applyAlignment="1">
      <alignment horizontal="center"/>
      <protection/>
    </xf>
    <xf numFmtId="195" fontId="29" fillId="4" borderId="19" xfId="22" applyNumberFormat="1" applyFont="1" applyFill="1" applyBorder="1" applyAlignment="1">
      <alignment horizontal="center"/>
      <protection/>
    </xf>
    <xf numFmtId="0" fontId="12" fillId="4" borderId="3" xfId="22" applyFill="1" applyBorder="1" applyAlignment="1">
      <alignment horizontal="center"/>
      <protection/>
    </xf>
    <xf numFmtId="195" fontId="29" fillId="4" borderId="0" xfId="22" applyNumberFormat="1" applyFont="1" applyFill="1" applyBorder="1" applyAlignment="1">
      <alignment horizontal="center"/>
      <protection/>
    </xf>
    <xf numFmtId="0" fontId="12" fillId="8" borderId="18" xfId="22" applyFill="1" applyBorder="1" applyAlignment="1">
      <alignment horizontal="center"/>
      <protection/>
    </xf>
    <xf numFmtId="195" fontId="29" fillId="8" borderId="19" xfId="22" applyNumberFormat="1" applyFont="1" applyFill="1" applyBorder="1" applyAlignment="1">
      <alignment horizontal="center"/>
      <protection/>
    </xf>
    <xf numFmtId="0" fontId="29" fillId="4" borderId="3" xfId="22" applyFont="1" applyFill="1" applyBorder="1" applyAlignment="1">
      <alignment horizontal="left"/>
      <protection/>
    </xf>
    <xf numFmtId="0" fontId="48" fillId="3" borderId="0" xfId="22" applyFont="1" applyFill="1">
      <alignment/>
      <protection/>
    </xf>
    <xf numFmtId="0" fontId="14" fillId="3" borderId="16" xfId="22" applyFont="1" applyFill="1" applyBorder="1" applyAlignment="1">
      <alignment horizontal="center" vertical="center"/>
      <protection/>
    </xf>
    <xf numFmtId="0" fontId="85" fillId="3" borderId="1" xfId="22" applyFont="1" applyFill="1" applyBorder="1">
      <alignment/>
      <protection/>
    </xf>
    <xf numFmtId="0" fontId="48" fillId="3" borderId="15" xfId="22" applyFont="1" applyFill="1" applyBorder="1">
      <alignment/>
      <protection/>
    </xf>
    <xf numFmtId="0" fontId="12" fillId="3" borderId="15" xfId="22" applyFill="1" applyBorder="1">
      <alignment/>
      <protection/>
    </xf>
    <xf numFmtId="0" fontId="12" fillId="3" borderId="2" xfId="22" applyFill="1" applyBorder="1">
      <alignment/>
      <protection/>
    </xf>
    <xf numFmtId="0" fontId="48" fillId="3" borderId="3" xfId="22" applyFont="1" applyFill="1" applyBorder="1">
      <alignment/>
      <protection/>
    </xf>
    <xf numFmtId="0" fontId="48" fillId="3" borderId="0" xfId="22" applyFont="1" applyFill="1" applyBorder="1">
      <alignment/>
      <protection/>
    </xf>
    <xf numFmtId="0" fontId="12" fillId="3" borderId="0" xfId="22" applyFill="1" applyBorder="1">
      <alignment/>
      <protection/>
    </xf>
    <xf numFmtId="0" fontId="12" fillId="3" borderId="4" xfId="22" applyFill="1" applyBorder="1">
      <alignment/>
      <protection/>
    </xf>
    <xf numFmtId="0" fontId="35" fillId="3" borderId="3" xfId="22" applyFont="1" applyFill="1" applyBorder="1">
      <alignment/>
      <protection/>
    </xf>
    <xf numFmtId="0" fontId="12" fillId="3" borderId="3" xfId="22" applyFill="1" applyBorder="1">
      <alignment/>
      <protection/>
    </xf>
    <xf numFmtId="0" fontId="16" fillId="6" borderId="12" xfId="22" applyFont="1" applyFill="1" applyBorder="1" applyAlignment="1" applyProtection="1">
      <alignment horizontal="center"/>
      <protection locked="0"/>
    </xf>
    <xf numFmtId="0" fontId="16" fillId="6" borderId="14" xfId="22" applyFont="1" applyFill="1" applyBorder="1" applyAlignment="1">
      <alignment/>
      <protection/>
    </xf>
    <xf numFmtId="0" fontId="48" fillId="3" borderId="4" xfId="22" applyFont="1" applyFill="1" applyBorder="1">
      <alignment/>
      <protection/>
    </xf>
    <xf numFmtId="0" fontId="83" fillId="7" borderId="12" xfId="22" applyFont="1" applyFill="1" applyBorder="1" applyAlignment="1" applyProtection="1">
      <alignment horizontal="center"/>
      <protection locked="0"/>
    </xf>
    <xf numFmtId="0" fontId="83" fillId="7" borderId="14" xfId="22" applyFont="1" applyFill="1" applyBorder="1" applyAlignment="1">
      <alignment/>
      <protection/>
    </xf>
    <xf numFmtId="0" fontId="21" fillId="3" borderId="0" xfId="22" applyFont="1" applyFill="1" applyBorder="1">
      <alignment/>
      <protection/>
    </xf>
    <xf numFmtId="0" fontId="12" fillId="3" borderId="3" xfId="22" applyFill="1" applyBorder="1" applyAlignment="1">
      <alignment/>
      <protection/>
    </xf>
    <xf numFmtId="0" fontId="12" fillId="3" borderId="0" xfId="22" applyFill="1" applyBorder="1" applyAlignment="1">
      <alignment/>
      <protection/>
    </xf>
    <xf numFmtId="0" fontId="12" fillId="5" borderId="1" xfId="22" applyFill="1" applyBorder="1">
      <alignment/>
      <protection/>
    </xf>
    <xf numFmtId="0" fontId="12" fillId="5" borderId="15" xfId="22" applyFill="1" applyBorder="1">
      <alignment/>
      <protection/>
    </xf>
    <xf numFmtId="0" fontId="12" fillId="5" borderId="22" xfId="22" applyFill="1" applyBorder="1">
      <alignment/>
      <protection/>
    </xf>
    <xf numFmtId="0" fontId="12" fillId="5" borderId="23" xfId="22" applyFill="1" applyBorder="1">
      <alignment/>
      <protection/>
    </xf>
    <xf numFmtId="0" fontId="44" fillId="7" borderId="24" xfId="22" applyFont="1" applyFill="1" applyBorder="1" applyAlignment="1">
      <alignment horizontal="center"/>
      <protection/>
    </xf>
    <xf numFmtId="0" fontId="44" fillId="7" borderId="25" xfId="22" applyFont="1" applyFill="1" applyBorder="1" applyAlignment="1">
      <alignment horizontal="center"/>
      <protection/>
    </xf>
    <xf numFmtId="0" fontId="45" fillId="6" borderId="18" xfId="22" applyFont="1" applyFill="1" applyBorder="1" applyAlignment="1">
      <alignment horizontal="center"/>
      <protection/>
    </xf>
    <xf numFmtId="2" fontId="14" fillId="0" borderId="22" xfId="22" applyNumberFormat="1" applyFont="1" applyBorder="1" applyAlignment="1">
      <alignment horizontal="center"/>
      <protection/>
    </xf>
    <xf numFmtId="2" fontId="14" fillId="0" borderId="23" xfId="22" applyNumberFormat="1" applyFont="1" applyBorder="1" applyAlignment="1">
      <alignment horizontal="center"/>
      <protection/>
    </xf>
    <xf numFmtId="2" fontId="14" fillId="0" borderId="26" xfId="22" applyNumberFormat="1" applyFont="1" applyBorder="1" applyAlignment="1">
      <alignment horizontal="center"/>
      <protection/>
    </xf>
    <xf numFmtId="2" fontId="14" fillId="9" borderId="27" xfId="22" applyNumberFormat="1" applyFont="1" applyFill="1" applyBorder="1" applyAlignment="1">
      <alignment horizontal="center"/>
      <protection/>
    </xf>
    <xf numFmtId="2" fontId="14" fillId="9" borderId="7" xfId="22" applyNumberFormat="1" applyFont="1" applyFill="1" applyBorder="1" applyAlignment="1">
      <alignment horizontal="center"/>
      <protection/>
    </xf>
    <xf numFmtId="2" fontId="14" fillId="9" borderId="28" xfId="22" applyNumberFormat="1" applyFont="1" applyFill="1" applyBorder="1" applyAlignment="1">
      <alignment horizontal="center"/>
      <protection/>
    </xf>
    <xf numFmtId="2" fontId="14" fillId="0" borderId="27" xfId="22" applyNumberFormat="1" applyFont="1" applyBorder="1" applyAlignment="1">
      <alignment horizontal="center"/>
      <protection/>
    </xf>
    <xf numFmtId="2" fontId="14" fillId="0" borderId="7" xfId="22" applyNumberFormat="1" applyFont="1" applyBorder="1" applyAlignment="1">
      <alignment horizontal="center"/>
      <protection/>
    </xf>
    <xf numFmtId="2" fontId="14" fillId="0" borderId="28" xfId="22" applyNumberFormat="1" applyFont="1" applyBorder="1" applyAlignment="1">
      <alignment horizontal="center"/>
      <protection/>
    </xf>
    <xf numFmtId="0" fontId="45" fillId="6" borderId="29" xfId="22" applyFont="1" applyFill="1" applyBorder="1" applyAlignment="1">
      <alignment horizontal="center"/>
      <protection/>
    </xf>
    <xf numFmtId="2" fontId="14" fillId="9" borderId="30" xfId="22" applyNumberFormat="1" applyFont="1" applyFill="1" applyBorder="1" applyAlignment="1">
      <alignment horizontal="center"/>
      <protection/>
    </xf>
    <xf numFmtId="2" fontId="14" fillId="9" borderId="31" xfId="22" applyNumberFormat="1" applyFont="1" applyFill="1" applyBorder="1" applyAlignment="1">
      <alignment horizontal="center"/>
      <protection/>
    </xf>
    <xf numFmtId="2" fontId="14" fillId="9" borderId="32" xfId="22" applyNumberFormat="1" applyFont="1" applyFill="1" applyBorder="1" applyAlignment="1">
      <alignment horizontal="center"/>
      <protection/>
    </xf>
    <xf numFmtId="0" fontId="12" fillId="3" borderId="5" xfId="22" applyFill="1" applyBorder="1">
      <alignment/>
      <protection/>
    </xf>
    <xf numFmtId="0" fontId="12" fillId="3" borderId="16" xfId="22" applyFill="1" applyBorder="1">
      <alignment/>
      <protection/>
    </xf>
    <xf numFmtId="0" fontId="12" fillId="3" borderId="6" xfId="22" applyFill="1" applyBorder="1">
      <alignment/>
      <protection/>
    </xf>
    <xf numFmtId="0" fontId="12" fillId="3" borderId="1" xfId="22" applyFill="1" applyBorder="1">
      <alignment/>
      <protection/>
    </xf>
    <xf numFmtId="0" fontId="85" fillId="3" borderId="3" xfId="22" applyFont="1" applyFill="1" applyBorder="1">
      <alignment/>
      <protection/>
    </xf>
    <xf numFmtId="0" fontId="17" fillId="3" borderId="3" xfId="22" applyFont="1" applyFill="1" applyBorder="1">
      <alignment/>
      <protection/>
    </xf>
    <xf numFmtId="0" fontId="30" fillId="3" borderId="0" xfId="22" applyFont="1" applyFill="1" applyBorder="1">
      <alignment/>
      <protection/>
    </xf>
    <xf numFmtId="0" fontId="35" fillId="3" borderId="3" xfId="22" applyFont="1" applyFill="1" applyBorder="1" applyAlignment="1">
      <alignment horizontal="right"/>
      <protection/>
    </xf>
    <xf numFmtId="0" fontId="35" fillId="3" borderId="0" xfId="22" applyFont="1" applyFill="1" applyBorder="1" applyAlignment="1">
      <alignment horizontal="right"/>
      <protection/>
    </xf>
    <xf numFmtId="0" fontId="83" fillId="7" borderId="1" xfId="22" applyFont="1" applyFill="1" applyBorder="1" applyAlignment="1" applyProtection="1">
      <alignment horizontal="center"/>
      <protection locked="0"/>
    </xf>
    <xf numFmtId="0" fontId="83" fillId="7" borderId="2" xfId="22" applyFont="1" applyFill="1" applyBorder="1" applyAlignment="1">
      <alignment/>
      <protection/>
    </xf>
    <xf numFmtId="0" fontId="83" fillId="3" borderId="0" xfId="22" applyFont="1" applyFill="1" applyBorder="1" applyAlignment="1">
      <alignment horizontal="right"/>
      <protection/>
    </xf>
    <xf numFmtId="0" fontId="12" fillId="3" borderId="0" xfId="22" applyFill="1" applyBorder="1" applyAlignment="1">
      <alignment horizontal="right"/>
      <protection/>
    </xf>
    <xf numFmtId="0" fontId="83" fillId="3" borderId="0" xfId="22" applyFont="1" applyFill="1" applyBorder="1" applyAlignment="1" applyProtection="1">
      <alignment horizontal="center"/>
      <protection locked="0"/>
    </xf>
    <xf numFmtId="0" fontId="83" fillId="3" borderId="0" xfId="22" applyFont="1" applyFill="1" applyBorder="1" applyAlignment="1">
      <alignment/>
      <protection/>
    </xf>
    <xf numFmtId="0" fontId="17" fillId="3" borderId="3" xfId="22" applyFont="1" applyFill="1" applyBorder="1" applyAlignment="1">
      <alignment/>
      <protection/>
    </xf>
    <xf numFmtId="0" fontId="17" fillId="3" borderId="0" xfId="22" applyFont="1" applyFill="1" applyBorder="1" applyAlignment="1">
      <alignment/>
      <protection/>
    </xf>
    <xf numFmtId="0" fontId="87" fillId="3" borderId="0" xfId="22" applyFont="1" applyFill="1" applyBorder="1" applyAlignment="1">
      <alignment horizontal="right"/>
      <protection/>
    </xf>
    <xf numFmtId="0" fontId="30" fillId="3" borderId="0" xfId="22" applyFont="1" applyFill="1" applyBorder="1" applyAlignment="1">
      <alignment horizontal="right"/>
      <protection/>
    </xf>
    <xf numFmtId="189" fontId="68" fillId="3" borderId="0" xfId="22" applyNumberFormat="1" applyFont="1" applyFill="1" applyBorder="1" applyAlignment="1">
      <alignment horizontal="center"/>
      <protection/>
    </xf>
    <xf numFmtId="189" fontId="68" fillId="3" borderId="4" xfId="22" applyNumberFormat="1" applyFont="1" applyFill="1" applyBorder="1" applyAlignment="1">
      <alignment horizontal="center"/>
      <protection/>
    </xf>
    <xf numFmtId="0" fontId="39" fillId="6" borderId="12" xfId="22" applyFont="1" applyFill="1" applyBorder="1" applyAlignment="1">
      <alignment horizontal="right"/>
      <protection/>
    </xf>
    <xf numFmtId="0" fontId="39" fillId="6" borderId="33" xfId="22" applyFont="1" applyFill="1" applyBorder="1" applyAlignment="1">
      <alignment horizontal="center"/>
      <protection/>
    </xf>
    <xf numFmtId="0" fontId="29" fillId="6" borderId="14" xfId="22" applyFont="1" applyFill="1" applyBorder="1">
      <alignment/>
      <protection/>
    </xf>
    <xf numFmtId="0" fontId="12" fillId="0" borderId="0" xfId="22" applyFill="1">
      <alignment/>
      <protection/>
    </xf>
    <xf numFmtId="0" fontId="41" fillId="8" borderId="12" xfId="22" applyFont="1" applyFill="1" applyBorder="1" applyAlignment="1">
      <alignment horizontal="right"/>
      <protection/>
    </xf>
    <xf numFmtId="0" fontId="41" fillId="8" borderId="33" xfId="22" applyFont="1" applyFill="1" applyBorder="1" applyAlignment="1">
      <alignment horizontal="center"/>
      <protection/>
    </xf>
    <xf numFmtId="0" fontId="34" fillId="8" borderId="14" xfId="22" applyFont="1" applyFill="1" applyBorder="1">
      <alignment/>
      <protection/>
    </xf>
    <xf numFmtId="0" fontId="38" fillId="10" borderId="12" xfId="22" applyFont="1" applyFill="1" applyBorder="1" applyAlignment="1">
      <alignment horizontal="right"/>
      <protection/>
    </xf>
    <xf numFmtId="0" fontId="38" fillId="4" borderId="11" xfId="22" applyFont="1" applyFill="1" applyBorder="1" applyAlignment="1">
      <alignment horizontal="left"/>
      <protection/>
    </xf>
    <xf numFmtId="0" fontId="38" fillId="4" borderId="11" xfId="22" applyFont="1" applyFill="1" applyBorder="1" applyAlignment="1">
      <alignment horizontal="center"/>
      <protection/>
    </xf>
    <xf numFmtId="0" fontId="38" fillId="4" borderId="10" xfId="22" applyFont="1" applyFill="1" applyBorder="1" applyAlignment="1">
      <alignment horizontal="left"/>
      <protection/>
    </xf>
    <xf numFmtId="0" fontId="38" fillId="4" borderId="10" xfId="22" applyFont="1" applyFill="1" applyBorder="1" applyAlignment="1">
      <alignment horizontal="center"/>
      <protection/>
    </xf>
    <xf numFmtId="0" fontId="69" fillId="9" borderId="34" xfId="22" applyFont="1" applyFill="1" applyBorder="1" applyAlignment="1">
      <alignment horizontal="center"/>
      <protection/>
    </xf>
    <xf numFmtId="0" fontId="69" fillId="9" borderId="35" xfId="22" applyFont="1" applyFill="1" applyBorder="1" applyAlignment="1">
      <alignment horizontal="center"/>
      <protection/>
    </xf>
    <xf numFmtId="1" fontId="69" fillId="9" borderId="36" xfId="22" applyNumberFormat="1" applyFont="1" applyFill="1" applyBorder="1" applyAlignment="1">
      <alignment horizontal="center"/>
      <protection/>
    </xf>
    <xf numFmtId="0" fontId="69" fillId="0" borderId="27" xfId="22" applyFont="1" applyBorder="1" applyAlignment="1">
      <alignment horizontal="center"/>
      <protection/>
    </xf>
    <xf numFmtId="0" fontId="69" fillId="0" borderId="7" xfId="22" applyFont="1" applyFill="1" applyBorder="1" applyAlignment="1">
      <alignment horizontal="center"/>
      <protection/>
    </xf>
    <xf numFmtId="1" fontId="69" fillId="0" borderId="28" xfId="22" applyNumberFormat="1" applyFont="1" applyFill="1" applyBorder="1" applyAlignment="1">
      <alignment horizontal="center"/>
      <protection/>
    </xf>
    <xf numFmtId="0" fontId="69" fillId="9" borderId="27" xfId="22" applyFont="1" applyFill="1" applyBorder="1" applyAlignment="1">
      <alignment horizontal="center"/>
      <protection/>
    </xf>
    <xf numFmtId="0" fontId="69" fillId="9" borderId="7" xfId="22" applyFont="1" applyFill="1" applyBorder="1" applyAlignment="1">
      <alignment horizontal="center"/>
      <protection/>
    </xf>
    <xf numFmtId="1" fontId="69" fillId="9" borderId="28" xfId="22" applyNumberFormat="1" applyFont="1" applyFill="1" applyBorder="1" applyAlignment="1">
      <alignment horizontal="center"/>
      <protection/>
    </xf>
    <xf numFmtId="0" fontId="66" fillId="4" borderId="8" xfId="22" applyFont="1" applyFill="1" applyBorder="1" applyAlignment="1">
      <alignment horizontal="center"/>
      <protection/>
    </xf>
    <xf numFmtId="0" fontId="16" fillId="6" borderId="8" xfId="22" applyFont="1" applyFill="1" applyBorder="1" applyAlignment="1" applyProtection="1">
      <alignment horizontal="center"/>
      <protection locked="0"/>
    </xf>
    <xf numFmtId="0" fontId="83" fillId="7" borderId="8" xfId="22" applyFont="1" applyFill="1" applyBorder="1" applyAlignment="1" applyProtection="1">
      <alignment horizontal="center"/>
      <protection locked="0"/>
    </xf>
    <xf numFmtId="0" fontId="69" fillId="0" borderId="34" xfId="22" applyFont="1" applyBorder="1" applyAlignment="1">
      <alignment horizontal="center"/>
      <protection/>
    </xf>
    <xf numFmtId="0" fontId="69" fillId="0" borderId="35" xfId="22" applyFont="1" applyFill="1" applyBorder="1" applyAlignment="1">
      <alignment horizontal="center"/>
      <protection/>
    </xf>
    <xf numFmtId="1" fontId="69" fillId="0" borderId="36" xfId="22" applyNumberFormat="1" applyFont="1" applyFill="1" applyBorder="1" applyAlignment="1">
      <alignment horizontal="center"/>
      <protection/>
    </xf>
    <xf numFmtId="0" fontId="69" fillId="0" borderId="30" xfId="22" applyFont="1" applyBorder="1" applyAlignment="1">
      <alignment horizontal="center"/>
      <protection/>
    </xf>
    <xf numFmtId="0" fontId="69" fillId="0" borderId="31" xfId="22" applyFont="1" applyFill="1" applyBorder="1" applyAlignment="1">
      <alignment horizontal="center"/>
      <protection/>
    </xf>
    <xf numFmtId="1" fontId="69" fillId="0" borderId="32" xfId="22" applyNumberFormat="1" applyFont="1" applyFill="1" applyBorder="1" applyAlignment="1">
      <alignment horizontal="center"/>
      <protection/>
    </xf>
    <xf numFmtId="0" fontId="12" fillId="4" borderId="0" xfId="22" applyFont="1" applyFill="1">
      <alignment/>
      <protection/>
    </xf>
    <xf numFmtId="0" fontId="12" fillId="0" borderId="0" xfId="22" applyAlignment="1">
      <alignment horizontal="center"/>
      <protection/>
    </xf>
    <xf numFmtId="190" fontId="12" fillId="0" borderId="0" xfId="22" applyNumberFormat="1" applyFont="1" applyFill="1" applyBorder="1" applyAlignment="1">
      <alignment horizontal="center"/>
      <protection/>
    </xf>
    <xf numFmtId="0" fontId="12" fillId="0" borderId="0" xfId="22" applyAlignment="1">
      <alignment horizontal="center" wrapText="1"/>
      <protection/>
    </xf>
    <xf numFmtId="1" fontId="12" fillId="0" borderId="0" xfId="22" applyNumberFormat="1" applyAlignment="1">
      <alignment horizontal="center"/>
      <protection/>
    </xf>
    <xf numFmtId="186" fontId="12" fillId="0" borderId="0" xfId="22" applyNumberFormat="1" applyAlignment="1">
      <alignment horizontal="center"/>
      <protection/>
    </xf>
    <xf numFmtId="176" fontId="12" fillId="0" borderId="0" xfId="22" applyNumberFormat="1" applyAlignment="1">
      <alignment horizontal="center"/>
      <protection/>
    </xf>
    <xf numFmtId="173" fontId="12" fillId="0" borderId="0" xfId="22" applyNumberFormat="1" applyAlignment="1">
      <alignment horizontal="center"/>
      <protection/>
    </xf>
    <xf numFmtId="2" fontId="12" fillId="0" borderId="0" xfId="22" applyNumberFormat="1" applyAlignment="1">
      <alignment horizontal="center"/>
      <protection/>
    </xf>
    <xf numFmtId="172" fontId="12" fillId="0" borderId="0" xfId="22" applyNumberFormat="1" applyAlignment="1">
      <alignment horizontal="center"/>
      <protection/>
    </xf>
    <xf numFmtId="174" fontId="12" fillId="0" borderId="0" xfId="22" applyNumberFormat="1" applyAlignment="1">
      <alignment horizontal="center"/>
      <protection/>
    </xf>
    <xf numFmtId="175" fontId="12" fillId="0" borderId="0" xfId="22" applyNumberFormat="1" applyAlignment="1">
      <alignment horizontal="center"/>
      <protection/>
    </xf>
    <xf numFmtId="177" fontId="12" fillId="0" borderId="0" xfId="22" applyNumberFormat="1" applyAlignment="1">
      <alignment horizontal="center"/>
      <protection/>
    </xf>
    <xf numFmtId="178" fontId="12" fillId="0" borderId="0" xfId="22" applyNumberFormat="1" applyAlignment="1">
      <alignment horizontal="center"/>
      <protection/>
    </xf>
    <xf numFmtId="183" fontId="12" fillId="0" borderId="0" xfId="22" applyNumberFormat="1" applyAlignment="1">
      <alignment horizontal="center"/>
      <protection/>
    </xf>
    <xf numFmtId="184" fontId="12" fillId="0" borderId="0" xfId="22" applyNumberFormat="1" applyAlignment="1">
      <alignment horizontal="center"/>
      <protection/>
    </xf>
    <xf numFmtId="185" fontId="12" fillId="0" borderId="0" xfId="22" applyNumberFormat="1" applyAlignment="1">
      <alignment horizontal="center"/>
      <protection/>
    </xf>
    <xf numFmtId="187" fontId="12" fillId="0" borderId="0" xfId="22" applyNumberFormat="1" applyAlignment="1">
      <alignment horizontal="center"/>
      <protection/>
    </xf>
    <xf numFmtId="188" fontId="12" fillId="0" borderId="0" xfId="22" applyNumberFormat="1" applyAlignment="1">
      <alignment horizontal="center"/>
      <protection/>
    </xf>
    <xf numFmtId="189" fontId="12" fillId="0" borderId="0" xfId="22" applyNumberFormat="1" applyAlignment="1">
      <alignment horizontal="center"/>
      <protection/>
    </xf>
    <xf numFmtId="190" fontId="12" fillId="0" borderId="0" xfId="22" applyNumberFormat="1" applyAlignment="1">
      <alignment horizontal="center"/>
      <protection/>
    </xf>
    <xf numFmtId="0" fontId="29" fillId="0" borderId="0" xfId="22" applyFont="1" applyAlignment="1">
      <alignment horizontal="left"/>
      <protection/>
    </xf>
    <xf numFmtId="194" fontId="12" fillId="0" borderId="0" xfId="22" applyNumberFormat="1" applyAlignment="1">
      <alignment horizontal="center"/>
      <protection/>
    </xf>
    <xf numFmtId="193" fontId="12" fillId="0" borderId="0" xfId="22" applyNumberFormat="1">
      <alignment/>
      <protection/>
    </xf>
    <xf numFmtId="0" fontId="12" fillId="7" borderId="4" xfId="22" applyFill="1" applyBorder="1" applyProtection="1">
      <alignment/>
      <protection locked="0"/>
    </xf>
    <xf numFmtId="0" fontId="12" fillId="4" borderId="4" xfId="22" applyFill="1" applyBorder="1" applyProtection="1">
      <alignment/>
      <protection locked="0"/>
    </xf>
    <xf numFmtId="0" fontId="12" fillId="3" borderId="0" xfId="22" applyFill="1" applyProtection="1">
      <alignment/>
      <protection locked="0"/>
    </xf>
    <xf numFmtId="0" fontId="0" fillId="6" borderId="7" xfId="0" applyFill="1" applyBorder="1" applyAlignment="1">
      <alignment/>
    </xf>
    <xf numFmtId="0" fontId="0" fillId="6" borderId="7" xfId="0" applyFill="1" applyBorder="1" applyAlignment="1">
      <alignment horizontal="right"/>
    </xf>
    <xf numFmtId="2" fontId="0" fillId="6" borderId="7" xfId="0" applyNumberFormat="1" applyFill="1" applyBorder="1" applyAlignment="1">
      <alignment horizontal="center"/>
    </xf>
    <xf numFmtId="0" fontId="0" fillId="6" borderId="7" xfId="0" applyFill="1" applyBorder="1" applyAlignment="1">
      <alignment horizontal="center"/>
    </xf>
    <xf numFmtId="0" fontId="10" fillId="8" borderId="7" xfId="0" applyFont="1" applyFill="1" applyBorder="1" applyAlignment="1">
      <alignment horizontal="center"/>
    </xf>
    <xf numFmtId="0" fontId="37" fillId="3" borderId="0" xfId="0" applyFont="1" applyFill="1" applyAlignment="1">
      <alignment horizontal="left"/>
    </xf>
    <xf numFmtId="0" fontId="0" fillId="3" borderId="0" xfId="0" applyFill="1" applyAlignment="1">
      <alignment horizontal="center"/>
    </xf>
    <xf numFmtId="0" fontId="9" fillId="0" borderId="0" xfId="0" applyFont="1" applyAlignment="1">
      <alignment horizontal="center"/>
    </xf>
    <xf numFmtId="1" fontId="9" fillId="0" borderId="0" xfId="0" applyNumberFormat="1" applyFont="1" applyAlignment="1">
      <alignment horizontal="center"/>
    </xf>
    <xf numFmtId="0" fontId="0" fillId="0" borderId="0" xfId="0" applyFont="1" applyAlignment="1">
      <alignment horizontal="left"/>
    </xf>
    <xf numFmtId="0" fontId="0" fillId="0" borderId="0" xfId="0" applyFont="1" applyAlignment="1">
      <alignment horizontal="right"/>
    </xf>
    <xf numFmtId="0" fontId="0" fillId="0" borderId="0" xfId="0" applyFont="1" applyAlignment="1">
      <alignment horizontal="center"/>
    </xf>
    <xf numFmtId="0" fontId="0" fillId="0" borderId="0" xfId="0" applyFont="1" applyAlignment="1">
      <alignment/>
    </xf>
    <xf numFmtId="174" fontId="0" fillId="0" borderId="0" xfId="0" applyNumberFormat="1" applyFont="1" applyAlignment="1">
      <alignment/>
    </xf>
    <xf numFmtId="0" fontId="12" fillId="0" borderId="0" xfId="21" applyFont="1">
      <alignment/>
      <protection/>
    </xf>
    <xf numFmtId="9" fontId="0" fillId="0" borderId="0" xfId="0" applyNumberFormat="1" applyAlignment="1">
      <alignment/>
    </xf>
    <xf numFmtId="0" fontId="9" fillId="0" borderId="0" xfId="0" applyFont="1" applyAlignment="1">
      <alignment horizontal="right"/>
    </xf>
    <xf numFmtId="9" fontId="9" fillId="0" borderId="0" xfId="0" applyNumberFormat="1" applyFont="1" applyAlignment="1">
      <alignment/>
    </xf>
    <xf numFmtId="9" fontId="9" fillId="0" borderId="0" xfId="0" applyNumberFormat="1" applyFont="1" applyAlignment="1">
      <alignment horizontal="left"/>
    </xf>
    <xf numFmtId="49" fontId="11" fillId="0" borderId="0" xfId="0" applyNumberFormat="1" applyFont="1" applyAlignment="1">
      <alignment horizontal="right"/>
    </xf>
    <xf numFmtId="9" fontId="11" fillId="0" borderId="0" xfId="0" applyNumberFormat="1" applyFont="1" applyAlignment="1">
      <alignment/>
    </xf>
    <xf numFmtId="9" fontId="11" fillId="0" borderId="0" xfId="0" applyNumberFormat="1" applyFont="1" applyAlignment="1">
      <alignment horizontal="left"/>
    </xf>
    <xf numFmtId="0" fontId="91" fillId="3" borderId="13" xfId="0" applyFont="1" applyFill="1" applyBorder="1" applyAlignment="1" applyProtection="1">
      <alignment horizontal="center"/>
      <protection locked="0"/>
    </xf>
    <xf numFmtId="0" fontId="91" fillId="11" borderId="13" xfId="0" applyFont="1" applyFill="1" applyBorder="1" applyAlignment="1">
      <alignment horizontal="center"/>
    </xf>
    <xf numFmtId="0" fontId="91" fillId="11" borderId="14" xfId="0" applyFont="1" applyFill="1" applyBorder="1" applyAlignment="1">
      <alignment horizontal="center"/>
    </xf>
    <xf numFmtId="0" fontId="91" fillId="11" borderId="13" xfId="0" applyFont="1" applyFill="1" applyBorder="1" applyAlignment="1" applyProtection="1">
      <alignment horizontal="center"/>
      <protection locked="0"/>
    </xf>
    <xf numFmtId="0" fontId="91" fillId="3" borderId="13" xfId="0" applyFont="1" applyFill="1" applyBorder="1" applyAlignment="1">
      <alignment horizontal="center"/>
    </xf>
    <xf numFmtId="0" fontId="91" fillId="3" borderId="14" xfId="0" applyFont="1" applyFill="1" applyBorder="1" applyAlignment="1">
      <alignment horizontal="center"/>
    </xf>
    <xf numFmtId="0" fontId="92" fillId="6" borderId="13" xfId="0" applyFont="1" applyFill="1" applyBorder="1" applyAlignment="1">
      <alignment/>
    </xf>
    <xf numFmtId="0" fontId="14" fillId="6" borderId="13" xfId="0" applyFont="1" applyFill="1" applyBorder="1" applyAlignment="1">
      <alignment horizontal="center"/>
    </xf>
    <xf numFmtId="0" fontId="93" fillId="6" borderId="13" xfId="0" applyFont="1" applyFill="1" applyBorder="1" applyAlignment="1">
      <alignment/>
    </xf>
    <xf numFmtId="0" fontId="13" fillId="6" borderId="12" xfId="0" applyFont="1" applyFill="1" applyBorder="1" applyAlignment="1">
      <alignment horizontal="left"/>
    </xf>
    <xf numFmtId="0" fontId="66" fillId="6" borderId="13" xfId="0" applyFont="1" applyFill="1" applyBorder="1" applyAlignment="1">
      <alignment/>
    </xf>
    <xf numFmtId="0" fontId="10" fillId="6" borderId="12" xfId="0" applyFont="1" applyFill="1" applyBorder="1" applyAlignment="1">
      <alignment/>
    </xf>
    <xf numFmtId="0" fontId="39" fillId="6" borderId="1" xfId="0" applyFont="1" applyFill="1" applyBorder="1" applyAlignment="1">
      <alignment/>
    </xf>
    <xf numFmtId="0" fontId="7" fillId="6" borderId="3" xfId="0" applyFont="1" applyFill="1" applyBorder="1" applyAlignment="1">
      <alignment/>
    </xf>
    <xf numFmtId="0" fontId="41" fillId="6" borderId="3" xfId="0" applyFont="1" applyFill="1" applyBorder="1" applyAlignment="1">
      <alignment/>
    </xf>
    <xf numFmtId="0" fontId="9" fillId="0" borderId="7" xfId="0" applyFont="1" applyBorder="1" applyAlignment="1">
      <alignment horizontal="center"/>
    </xf>
    <xf numFmtId="0" fontId="11" fillId="0" borderId="7" xfId="0" applyFont="1" applyBorder="1" applyAlignment="1">
      <alignment horizontal="center"/>
    </xf>
    <xf numFmtId="0" fontId="9" fillId="0" borderId="35" xfId="0" applyFont="1" applyBorder="1" applyAlignment="1">
      <alignment horizontal="center"/>
    </xf>
    <xf numFmtId="0" fontId="11" fillId="0" borderId="35" xfId="0" applyFont="1" applyBorder="1" applyAlignment="1">
      <alignment horizontal="center"/>
    </xf>
    <xf numFmtId="0" fontId="14" fillId="12" borderId="3" xfId="21" applyFont="1" applyFill="1" applyBorder="1" applyAlignment="1" applyProtection="1">
      <alignment horizontal="center"/>
      <protection/>
    </xf>
    <xf numFmtId="0" fontId="48" fillId="12" borderId="0" xfId="21" applyFont="1" applyFill="1">
      <alignment/>
      <protection/>
    </xf>
    <xf numFmtId="0" fontId="12" fillId="12" borderId="0" xfId="21" applyFill="1">
      <alignment/>
      <protection/>
    </xf>
    <xf numFmtId="0" fontId="23" fillId="12" borderId="3" xfId="21" applyFont="1" applyFill="1" applyBorder="1" applyAlignment="1" applyProtection="1">
      <alignment horizontal="left"/>
      <protection/>
    </xf>
    <xf numFmtId="0" fontId="12" fillId="12" borderId="0" xfId="21" applyFont="1" applyFill="1" applyBorder="1" applyAlignment="1" applyProtection="1">
      <alignment horizontal="center"/>
      <protection/>
    </xf>
    <xf numFmtId="0" fontId="12" fillId="12" borderId="0" xfId="21" applyFont="1" applyFill="1" applyBorder="1" applyProtection="1">
      <alignment/>
      <protection/>
    </xf>
    <xf numFmtId="0" fontId="12" fillId="12" borderId="4" xfId="21" applyFont="1" applyFill="1" applyBorder="1" applyProtection="1">
      <alignment/>
      <protection/>
    </xf>
    <xf numFmtId="0" fontId="48" fillId="12" borderId="3" xfId="21" applyFont="1" applyFill="1" applyBorder="1" applyAlignment="1" applyProtection="1">
      <alignment horizontal="left"/>
      <protection/>
    </xf>
    <xf numFmtId="0" fontId="12" fillId="12" borderId="3" xfId="21" applyFont="1" applyFill="1" applyBorder="1" applyAlignment="1" applyProtection="1">
      <alignment horizontal="right"/>
      <protection/>
    </xf>
    <xf numFmtId="0" fontId="23" fillId="12" borderId="3" xfId="21" applyFont="1" applyFill="1" applyBorder="1" applyAlignment="1" applyProtection="1">
      <alignment horizontal="right"/>
      <protection/>
    </xf>
    <xf numFmtId="0" fontId="29" fillId="12" borderId="4" xfId="21" applyFont="1" applyFill="1" applyBorder="1" applyProtection="1">
      <alignment/>
      <protection/>
    </xf>
    <xf numFmtId="0" fontId="17" fillId="12" borderId="3" xfId="21" applyFont="1" applyFill="1" applyBorder="1" applyAlignment="1" applyProtection="1">
      <alignment horizontal="right"/>
      <protection/>
    </xf>
    <xf numFmtId="0" fontId="17" fillId="12" borderId="3" xfId="21" applyFont="1" applyFill="1" applyBorder="1" applyAlignment="1" applyProtection="1">
      <alignment horizontal="left"/>
      <protection/>
    </xf>
    <xf numFmtId="0" fontId="29" fillId="12" borderId="0" xfId="21" applyFont="1" applyFill="1" applyBorder="1" applyAlignment="1" applyProtection="1">
      <alignment horizontal="center"/>
      <protection/>
    </xf>
    <xf numFmtId="0" fontId="17" fillId="12" borderId="5" xfId="21" applyFont="1" applyFill="1" applyBorder="1" applyAlignment="1" applyProtection="1">
      <alignment horizontal="right"/>
      <protection/>
    </xf>
    <xf numFmtId="0" fontId="14" fillId="12" borderId="0" xfId="21" applyFont="1" applyFill="1" applyBorder="1" applyProtection="1">
      <alignment/>
      <protection/>
    </xf>
    <xf numFmtId="0" fontId="30" fillId="12" borderId="3" xfId="21" applyFont="1" applyFill="1" applyBorder="1" applyAlignment="1" applyProtection="1">
      <alignment horizontal="right"/>
      <protection/>
    </xf>
    <xf numFmtId="0" fontId="47" fillId="12" borderId="3" xfId="21" applyFont="1" applyFill="1" applyBorder="1" applyAlignment="1" applyProtection="1">
      <alignment horizontal="right"/>
      <protection/>
    </xf>
    <xf numFmtId="0" fontId="90" fillId="12" borderId="3" xfId="21" applyFont="1" applyFill="1" applyBorder="1" applyAlignment="1" applyProtection="1">
      <alignment horizontal="right"/>
      <protection/>
    </xf>
    <xf numFmtId="0" fontId="12" fillId="12" borderId="3" xfId="21" applyFont="1" applyFill="1" applyBorder="1" applyProtection="1">
      <alignment/>
      <protection/>
    </xf>
    <xf numFmtId="0" fontId="12" fillId="12" borderId="4" xfId="21" applyFont="1" applyFill="1" applyBorder="1" applyAlignment="1" applyProtection="1">
      <alignment horizontal="left"/>
      <protection/>
    </xf>
    <xf numFmtId="0" fontId="5" fillId="12" borderId="0" xfId="21" applyFont="1" applyFill="1" applyBorder="1" applyProtection="1">
      <alignment/>
      <protection/>
    </xf>
    <xf numFmtId="0" fontId="46" fillId="12" borderId="3" xfId="21" applyFont="1" applyFill="1" applyBorder="1" applyAlignment="1" applyProtection="1">
      <alignment horizontal="right"/>
      <protection/>
    </xf>
    <xf numFmtId="0" fontId="22" fillId="12" borderId="3" xfId="21" applyFont="1" applyFill="1" applyBorder="1" applyAlignment="1" applyProtection="1">
      <alignment vertical="top" wrapText="1"/>
      <protection/>
    </xf>
    <xf numFmtId="0" fontId="32" fillId="12" borderId="0" xfId="21" applyFont="1" applyFill="1" applyBorder="1" applyAlignment="1" applyProtection="1">
      <alignment horizontal="center"/>
      <protection/>
    </xf>
    <xf numFmtId="0" fontId="30" fillId="12" borderId="5" xfId="21" applyFont="1" applyFill="1" applyBorder="1" applyAlignment="1" applyProtection="1">
      <alignment horizontal="right"/>
      <protection/>
    </xf>
    <xf numFmtId="0" fontId="15" fillId="12" borderId="0" xfId="21" applyFont="1" applyFill="1">
      <alignment/>
      <protection/>
    </xf>
    <xf numFmtId="0" fontId="10" fillId="12" borderId="3" xfId="21" applyFont="1" applyFill="1" applyBorder="1" applyAlignment="1" applyProtection="1">
      <alignment horizontal="right"/>
      <protection/>
    </xf>
    <xf numFmtId="0" fontId="13" fillId="12" borderId="3" xfId="21" applyFont="1" applyFill="1" applyBorder="1" applyAlignment="1" applyProtection="1">
      <alignment horizontal="right"/>
      <protection/>
    </xf>
    <xf numFmtId="0" fontId="22" fillId="12" borderId="0" xfId="21" applyFont="1" applyFill="1" applyBorder="1" applyAlignment="1" applyProtection="1">
      <alignment horizontal="center"/>
      <protection/>
    </xf>
    <xf numFmtId="0" fontId="89" fillId="12" borderId="3" xfId="21" applyFont="1" applyFill="1" applyBorder="1" applyAlignment="1" applyProtection="1">
      <alignment horizontal="right"/>
      <protection/>
    </xf>
    <xf numFmtId="173" fontId="31" fillId="12" borderId="0" xfId="21" applyNumberFormat="1" applyFont="1" applyFill="1" applyBorder="1" applyAlignment="1" applyProtection="1">
      <alignment horizontal="center"/>
      <protection/>
    </xf>
    <xf numFmtId="0" fontId="12" fillId="12" borderId="1" xfId="21" applyFont="1" applyFill="1" applyBorder="1" applyAlignment="1" applyProtection="1">
      <alignment horizontal="right"/>
      <protection/>
    </xf>
    <xf numFmtId="0" fontId="12" fillId="12" borderId="15" xfId="21" applyFont="1" applyFill="1" applyBorder="1" applyAlignment="1" applyProtection="1">
      <alignment horizontal="center"/>
      <protection/>
    </xf>
    <xf numFmtId="0" fontId="12" fillId="12" borderId="15" xfId="21" applyFont="1" applyFill="1" applyBorder="1" applyProtection="1">
      <alignment/>
      <protection/>
    </xf>
    <xf numFmtId="0" fontId="12" fillId="12" borderId="0" xfId="21" applyFill="1" applyBorder="1">
      <alignment/>
      <protection/>
    </xf>
    <xf numFmtId="0" fontId="23" fillId="12" borderId="15" xfId="21" applyFont="1" applyFill="1" applyBorder="1" applyAlignment="1" applyProtection="1">
      <alignment horizontal="right"/>
      <protection/>
    </xf>
    <xf numFmtId="0" fontId="29" fillId="12" borderId="15" xfId="21" applyFont="1" applyFill="1" applyBorder="1" applyAlignment="1" applyProtection="1">
      <alignment horizontal="center"/>
      <protection/>
    </xf>
    <xf numFmtId="0" fontId="29" fillId="12" borderId="2" xfId="21" applyFont="1" applyFill="1" applyBorder="1" applyProtection="1">
      <alignment/>
      <protection/>
    </xf>
    <xf numFmtId="0" fontId="14" fillId="12" borderId="0" xfId="21" applyFont="1" applyFill="1">
      <alignment/>
      <protection/>
    </xf>
    <xf numFmtId="173" fontId="10" fillId="0" borderId="8" xfId="21" applyNumberFormat="1" applyFont="1" applyFill="1" applyBorder="1" applyAlignment="1" applyProtection="1">
      <alignment horizontal="center" vertical="center"/>
      <protection/>
    </xf>
    <xf numFmtId="173" fontId="13" fillId="0" borderId="10" xfId="21" applyNumberFormat="1" applyFont="1" applyFill="1" applyBorder="1" applyAlignment="1" applyProtection="1">
      <alignment horizontal="center" vertical="center"/>
      <protection/>
    </xf>
    <xf numFmtId="0" fontId="34" fillId="12" borderId="3" xfId="21" applyFont="1" applyFill="1" applyBorder="1" applyAlignment="1" applyProtection="1">
      <alignment horizontal="right"/>
      <protection/>
    </xf>
    <xf numFmtId="0" fontId="22" fillId="12" borderId="3" xfId="21" applyFont="1" applyFill="1" applyBorder="1" applyAlignment="1" applyProtection="1">
      <alignment horizontal="left"/>
      <protection/>
    </xf>
    <xf numFmtId="0" fontId="23" fillId="12" borderId="8" xfId="21" applyFont="1" applyFill="1" applyBorder="1" applyAlignment="1" applyProtection="1">
      <alignment horizontal="center" vertical="center"/>
      <protection/>
    </xf>
    <xf numFmtId="0" fontId="14" fillId="12" borderId="3" xfId="21" applyFont="1" applyFill="1" applyBorder="1" applyAlignment="1" applyProtection="1">
      <alignment horizontal="left"/>
      <protection/>
    </xf>
    <xf numFmtId="0" fontId="23" fillId="12" borderId="3" xfId="21" applyFont="1" applyFill="1" applyBorder="1" applyProtection="1">
      <alignment/>
      <protection/>
    </xf>
    <xf numFmtId="0" fontId="23" fillId="12" borderId="0" xfId="21" applyFont="1" applyFill="1" applyBorder="1" applyAlignment="1" applyProtection="1">
      <alignment horizontal="center"/>
      <protection/>
    </xf>
    <xf numFmtId="0" fontId="23" fillId="12" borderId="4" xfId="21" applyFont="1" applyFill="1" applyBorder="1" applyProtection="1">
      <alignment/>
      <protection/>
    </xf>
    <xf numFmtId="0" fontId="12" fillId="12" borderId="3" xfId="21" applyFont="1" applyFill="1" applyBorder="1" applyAlignment="1" applyProtection="1">
      <alignment horizontal="center"/>
      <protection/>
    </xf>
    <xf numFmtId="0" fontId="14" fillId="12" borderId="4" xfId="21" applyFont="1" applyFill="1" applyBorder="1" applyProtection="1">
      <alignment/>
      <protection/>
    </xf>
    <xf numFmtId="0" fontId="35" fillId="3" borderId="8" xfId="21" applyFont="1" applyFill="1" applyBorder="1" applyAlignment="1" applyProtection="1">
      <alignment horizontal="center"/>
      <protection/>
    </xf>
    <xf numFmtId="0" fontId="14" fillId="10" borderId="8" xfId="21" applyFont="1" applyFill="1" applyBorder="1" applyAlignment="1" applyProtection="1">
      <alignment horizontal="center" vertical="center"/>
      <protection/>
    </xf>
    <xf numFmtId="0" fontId="22" fillId="10" borderId="8" xfId="21" applyFont="1" applyFill="1" applyBorder="1" applyAlignment="1" applyProtection="1">
      <alignment horizontal="center" vertical="center" wrapText="1"/>
      <protection/>
    </xf>
    <xf numFmtId="0" fontId="23" fillId="10" borderId="8" xfId="21" applyFont="1" applyFill="1" applyBorder="1" applyAlignment="1" applyProtection="1">
      <alignment horizontal="center" vertical="center" wrapText="1"/>
      <protection/>
    </xf>
    <xf numFmtId="0" fontId="14" fillId="12" borderId="3" xfId="21" applyFont="1" applyFill="1" applyBorder="1" applyAlignment="1" applyProtection="1">
      <alignment horizontal="right"/>
      <protection/>
    </xf>
    <xf numFmtId="2" fontId="68" fillId="4" borderId="8" xfId="21" applyNumberFormat="1" applyFont="1" applyFill="1" applyBorder="1" applyAlignment="1" applyProtection="1">
      <alignment horizontal="center" vertical="center"/>
      <protection/>
    </xf>
    <xf numFmtId="0" fontId="10" fillId="7" borderId="11" xfId="21" applyFont="1" applyFill="1" applyBorder="1" applyAlignment="1" applyProtection="1">
      <alignment horizontal="center" vertical="center"/>
      <protection/>
    </xf>
    <xf numFmtId="0" fontId="13" fillId="7" borderId="11" xfId="21" applyFont="1" applyFill="1" applyBorder="1" applyAlignment="1" applyProtection="1">
      <alignment horizontal="center" vertical="center"/>
      <protection/>
    </xf>
    <xf numFmtId="173" fontId="44" fillId="4" borderId="37" xfId="21" applyNumberFormat="1" applyFont="1" applyFill="1" applyBorder="1" applyAlignment="1" applyProtection="1">
      <alignment horizontal="center"/>
      <protection/>
    </xf>
    <xf numFmtId="173" fontId="45" fillId="4" borderId="37" xfId="21" applyNumberFormat="1" applyFont="1" applyFill="1" applyBorder="1" applyAlignment="1" applyProtection="1">
      <alignment horizontal="center"/>
      <protection/>
    </xf>
    <xf numFmtId="0" fontId="13" fillId="7" borderId="10" xfId="21" applyFont="1" applyFill="1" applyBorder="1" applyAlignment="1" applyProtection="1">
      <alignment horizontal="center" vertical="center"/>
      <protection/>
    </xf>
    <xf numFmtId="0" fontId="10" fillId="7" borderId="37" xfId="21" applyFont="1" applyFill="1" applyBorder="1" applyAlignment="1" applyProtection="1">
      <alignment horizontal="center" vertical="center"/>
      <protection/>
    </xf>
    <xf numFmtId="0" fontId="12" fillId="12" borderId="3" xfId="21" applyFont="1" applyFill="1" applyBorder="1" applyAlignment="1" applyProtection="1">
      <alignment horizontal="left"/>
      <protection/>
    </xf>
    <xf numFmtId="0" fontId="26" fillId="0" borderId="0" xfId="21" applyFont="1" applyBorder="1" applyAlignment="1">
      <alignment horizontal="left"/>
      <protection/>
    </xf>
    <xf numFmtId="0" fontId="26" fillId="0" borderId="0" xfId="21" applyFont="1" applyBorder="1">
      <alignment/>
      <protection/>
    </xf>
    <xf numFmtId="0" fontId="17" fillId="12" borderId="4" xfId="21" applyFont="1" applyFill="1" applyBorder="1" applyProtection="1">
      <alignment/>
      <protection/>
    </xf>
    <xf numFmtId="0" fontId="17" fillId="12" borderId="4" xfId="21" applyFont="1" applyFill="1" applyBorder="1" applyAlignment="1" applyProtection="1">
      <alignment vertical="center" wrapText="1"/>
      <protection/>
    </xf>
    <xf numFmtId="0" fontId="67" fillId="0" borderId="0" xfId="0" applyFont="1" applyAlignment="1">
      <alignment horizontal="left"/>
    </xf>
    <xf numFmtId="0" fontId="67" fillId="0" borderId="16" xfId="0" applyFont="1" applyBorder="1" applyAlignment="1">
      <alignment/>
    </xf>
    <xf numFmtId="0" fontId="95" fillId="0" borderId="0" xfId="0" applyFont="1" applyAlignment="1">
      <alignment/>
    </xf>
    <xf numFmtId="0" fontId="30" fillId="12" borderId="38" xfId="21" applyFont="1" applyFill="1" applyBorder="1" applyAlignment="1" applyProtection="1">
      <alignment horizontal="right"/>
      <protection/>
    </xf>
    <xf numFmtId="0" fontId="12" fillId="12" borderId="39" xfId="21" applyFont="1" applyFill="1" applyBorder="1" applyAlignment="1" applyProtection="1">
      <alignment horizontal="center"/>
      <protection/>
    </xf>
    <xf numFmtId="0" fontId="12" fillId="12" borderId="39" xfId="21" applyFont="1" applyFill="1" applyBorder="1" applyProtection="1">
      <alignment/>
      <protection/>
    </xf>
    <xf numFmtId="0" fontId="12" fillId="12" borderId="40" xfId="21" applyFont="1" applyFill="1" applyBorder="1" applyProtection="1">
      <alignment/>
      <protection/>
    </xf>
    <xf numFmtId="0" fontId="39" fillId="2" borderId="10" xfId="21" applyFont="1" applyFill="1" applyBorder="1" applyAlignment="1" applyProtection="1">
      <alignment horizontal="center" vertical="center"/>
      <protection locked="0"/>
    </xf>
    <xf numFmtId="0" fontId="12" fillId="12" borderId="5" xfId="21" applyFont="1" applyFill="1" applyBorder="1" applyAlignment="1" applyProtection="1">
      <alignment horizontal="right"/>
      <protection/>
    </xf>
    <xf numFmtId="0" fontId="22" fillId="12" borderId="16" xfId="21" applyFont="1" applyFill="1" applyBorder="1" applyAlignment="1" applyProtection="1">
      <alignment horizontal="center"/>
      <protection/>
    </xf>
    <xf numFmtId="0" fontId="12" fillId="12" borderId="16" xfId="21" applyFont="1" applyFill="1" applyBorder="1" applyProtection="1">
      <alignment/>
      <protection/>
    </xf>
    <xf numFmtId="0" fontId="12" fillId="12" borderId="6" xfId="21" applyFont="1" applyFill="1" applyBorder="1" applyProtection="1">
      <alignment/>
      <protection/>
    </xf>
    <xf numFmtId="0" fontId="21" fillId="2" borderId="19" xfId="21" applyFont="1" applyFill="1" applyBorder="1" applyAlignment="1">
      <alignment horizontal="center" vertical="center" textRotation="180"/>
      <protection/>
    </xf>
    <xf numFmtId="0" fontId="21" fillId="0" borderId="7" xfId="21" applyFont="1" applyBorder="1" applyAlignment="1">
      <alignment textRotation="180"/>
      <protection/>
    </xf>
    <xf numFmtId="0" fontId="21" fillId="13" borderId="0" xfId="21" applyFont="1" applyFill="1">
      <alignment/>
      <protection/>
    </xf>
    <xf numFmtId="0" fontId="21" fillId="13" borderId="0" xfId="21" applyFont="1" applyFill="1" applyAlignment="1">
      <alignment textRotation="180"/>
      <protection/>
    </xf>
    <xf numFmtId="0" fontId="7" fillId="0" borderId="0" xfId="0" applyFont="1" applyAlignment="1">
      <alignment horizontal="center"/>
    </xf>
    <xf numFmtId="0" fontId="19" fillId="0" borderId="0" xfId="0" applyFont="1" applyAlignment="1">
      <alignment/>
    </xf>
    <xf numFmtId="0" fontId="96" fillId="0" borderId="0" xfId="0" applyFont="1" applyAlignment="1">
      <alignment horizontal="center"/>
    </xf>
    <xf numFmtId="0" fontId="96" fillId="0" borderId="0" xfId="0" applyFont="1" applyAlignment="1">
      <alignment/>
    </xf>
    <xf numFmtId="176" fontId="96" fillId="0" borderId="0" xfId="0" applyNumberFormat="1" applyFont="1" applyAlignment="1">
      <alignment horizontal="center"/>
    </xf>
    <xf numFmtId="175" fontId="96" fillId="0" borderId="0" xfId="0" applyNumberFormat="1" applyFont="1" applyAlignment="1">
      <alignment horizontal="center"/>
    </xf>
    <xf numFmtId="2" fontId="96" fillId="0" borderId="0" xfId="0" applyNumberFormat="1" applyFont="1" applyAlignment="1">
      <alignment horizontal="center"/>
    </xf>
    <xf numFmtId="174" fontId="96" fillId="0" borderId="0" xfId="0" applyNumberFormat="1" applyFont="1" applyAlignment="1">
      <alignment horizontal="center"/>
    </xf>
    <xf numFmtId="2" fontId="96" fillId="0" borderId="0" xfId="0" applyNumberFormat="1" applyFont="1" applyAlignment="1">
      <alignment horizontal="center"/>
    </xf>
    <xf numFmtId="0" fontId="96" fillId="0" borderId="0" xfId="0" applyFont="1" applyAlignment="1">
      <alignment horizontal="center"/>
    </xf>
    <xf numFmtId="0" fontId="8" fillId="0" borderId="0" xfId="0" applyFont="1" applyAlignment="1">
      <alignment horizontal="center"/>
    </xf>
    <xf numFmtId="174" fontId="8" fillId="0" borderId="0" xfId="0" applyNumberFormat="1" applyFont="1" applyAlignment="1">
      <alignment horizontal="center"/>
    </xf>
    <xf numFmtId="0" fontId="15" fillId="0" borderId="0" xfId="0" applyFont="1" applyAlignment="1">
      <alignment horizontal="center"/>
    </xf>
    <xf numFmtId="0" fontId="97" fillId="0" borderId="0" xfId="0" applyFont="1" applyAlignment="1">
      <alignment horizontal="center"/>
    </xf>
    <xf numFmtId="0" fontId="15" fillId="0" borderId="0" xfId="0" applyFont="1" applyAlignment="1">
      <alignment/>
    </xf>
    <xf numFmtId="174" fontId="15" fillId="0" borderId="0" xfId="0" applyNumberFormat="1" applyFont="1" applyAlignment="1">
      <alignment horizontal="center"/>
    </xf>
    <xf numFmtId="2" fontId="15" fillId="0" borderId="0" xfId="0" applyNumberFormat="1" applyFont="1" applyAlignment="1">
      <alignment horizontal="center"/>
    </xf>
    <xf numFmtId="176" fontId="15" fillId="0" borderId="0" xfId="0" applyNumberFormat="1" applyFont="1" applyAlignment="1">
      <alignment horizontal="center"/>
    </xf>
    <xf numFmtId="175" fontId="15" fillId="0" borderId="0" xfId="0" applyNumberFormat="1" applyFont="1" applyAlignment="1">
      <alignment horizontal="center"/>
    </xf>
    <xf numFmtId="2" fontId="15" fillId="0" borderId="0" xfId="0" applyNumberFormat="1" applyFont="1" applyAlignment="1">
      <alignment horizontal="center"/>
    </xf>
    <xf numFmtId="0" fontId="97" fillId="0" borderId="0" xfId="0" applyFont="1" applyAlignment="1">
      <alignment/>
    </xf>
    <xf numFmtId="0" fontId="15" fillId="0" borderId="0" xfId="0" applyFont="1" applyAlignment="1">
      <alignment/>
    </xf>
    <xf numFmtId="174" fontId="7" fillId="0" borderId="0" xfId="0" applyNumberFormat="1" applyFont="1" applyAlignment="1">
      <alignment horizontal="center"/>
    </xf>
    <xf numFmtId="0" fontId="52" fillId="0" borderId="0" xfId="0" applyFont="1" applyAlignment="1">
      <alignment/>
    </xf>
    <xf numFmtId="0" fontId="6" fillId="0" borderId="0" xfId="0" applyFont="1" applyAlignment="1">
      <alignment horizontal="center"/>
    </xf>
    <xf numFmtId="176" fontId="6" fillId="0" borderId="0" xfId="0" applyNumberFormat="1" applyFont="1" applyAlignment="1">
      <alignment horizontal="center"/>
    </xf>
    <xf numFmtId="175" fontId="6" fillId="0" borderId="0" xfId="0" applyNumberFormat="1" applyFont="1" applyAlignment="1">
      <alignment horizontal="center"/>
    </xf>
    <xf numFmtId="2" fontId="6" fillId="0" borderId="0" xfId="0" applyNumberFormat="1" applyFont="1" applyAlignment="1">
      <alignment horizontal="center"/>
    </xf>
    <xf numFmtId="0" fontId="6" fillId="0" borderId="0" xfId="0" applyFont="1" applyAlignment="1">
      <alignment/>
    </xf>
    <xf numFmtId="174" fontId="6" fillId="0" borderId="0" xfId="0" applyNumberFormat="1" applyFont="1" applyAlignment="1">
      <alignment horizontal="center"/>
    </xf>
    <xf numFmtId="0" fontId="52" fillId="0" borderId="0" xfId="0" applyFont="1" applyAlignment="1">
      <alignment horizontal="center"/>
    </xf>
    <xf numFmtId="0" fontId="6" fillId="0" borderId="0" xfId="0" applyFont="1" applyAlignment="1">
      <alignment horizontal="center"/>
    </xf>
    <xf numFmtId="0" fontId="98" fillId="0" borderId="0" xfId="0" applyFont="1" applyAlignment="1">
      <alignment/>
    </xf>
    <xf numFmtId="0" fontId="98" fillId="0" borderId="0" xfId="0" applyFont="1" applyAlignment="1">
      <alignment horizontal="center"/>
    </xf>
    <xf numFmtId="173" fontId="98" fillId="0" borderId="0" xfId="0" applyNumberFormat="1" applyFont="1" applyAlignment="1">
      <alignment horizontal="center"/>
    </xf>
    <xf numFmtId="0" fontId="99" fillId="0" borderId="0" xfId="0" applyFont="1" applyAlignment="1">
      <alignment horizontal="center"/>
    </xf>
    <xf numFmtId="0" fontId="102" fillId="0" borderId="7" xfId="21" applyFont="1" applyBorder="1">
      <alignment/>
      <protection/>
    </xf>
    <xf numFmtId="0" fontId="100" fillId="0" borderId="7" xfId="21" applyFont="1" applyBorder="1" applyAlignment="1">
      <alignment horizontal="left"/>
      <protection/>
    </xf>
    <xf numFmtId="0" fontId="103" fillId="0" borderId="35" xfId="21" applyFont="1" applyBorder="1" applyAlignment="1">
      <alignment wrapText="1"/>
      <protection/>
    </xf>
    <xf numFmtId="0" fontId="104" fillId="0" borderId="35" xfId="21" applyFont="1" applyBorder="1">
      <alignment/>
      <protection/>
    </xf>
    <xf numFmtId="0" fontId="27" fillId="0" borderId="35" xfId="21" applyFont="1" applyBorder="1">
      <alignment/>
      <protection/>
    </xf>
    <xf numFmtId="0" fontId="86" fillId="0" borderId="8" xfId="21" applyFont="1" applyBorder="1">
      <alignment/>
      <protection/>
    </xf>
    <xf numFmtId="0" fontId="105" fillId="0" borderId="7" xfId="21" applyFont="1" applyBorder="1">
      <alignment/>
      <protection/>
    </xf>
    <xf numFmtId="0" fontId="86" fillId="0" borderId="7" xfId="21" applyFont="1" applyBorder="1" applyAlignment="1">
      <alignment horizontal="left"/>
      <protection/>
    </xf>
    <xf numFmtId="0" fontId="106" fillId="2" borderId="19" xfId="21" applyFont="1" applyFill="1" applyBorder="1" applyAlignment="1">
      <alignment horizontal="center" shrinkToFit="1"/>
      <protection/>
    </xf>
    <xf numFmtId="0" fontId="14" fillId="7" borderId="41" xfId="21" applyFont="1" applyFill="1" applyBorder="1" applyAlignment="1" applyProtection="1">
      <alignment horizontal="center" vertical="center" shrinkToFit="1"/>
      <protection/>
    </xf>
    <xf numFmtId="0" fontId="14" fillId="7" borderId="19" xfId="0" applyFont="1" applyFill="1" applyBorder="1" applyAlignment="1">
      <alignment horizontal="center" shrinkToFit="1"/>
    </xf>
    <xf numFmtId="0" fontId="14" fillId="7" borderId="42" xfId="0" applyFont="1" applyFill="1" applyBorder="1" applyAlignment="1">
      <alignment horizontal="center" shrinkToFit="1"/>
    </xf>
    <xf numFmtId="0" fontId="70" fillId="3" borderId="0" xfId="0" applyFont="1" applyFill="1" applyAlignment="1">
      <alignment horizontal="center" vertical="distributed"/>
    </xf>
    <xf numFmtId="0" fontId="34" fillId="12" borderId="3" xfId="21" applyFont="1" applyFill="1" applyBorder="1" applyAlignment="1" applyProtection="1">
      <alignment horizontal="center"/>
      <protection/>
    </xf>
    <xf numFmtId="0" fontId="8" fillId="12" borderId="0" xfId="0" applyFont="1" applyFill="1" applyBorder="1" applyAlignment="1">
      <alignment horizontal="center"/>
    </xf>
    <xf numFmtId="173" fontId="13" fillId="2" borderId="10" xfId="21" applyNumberFormat="1" applyFont="1" applyFill="1" applyBorder="1" applyAlignment="1" applyProtection="1">
      <alignment horizontal="center" vertical="center" wrapText="1"/>
      <protection locked="0"/>
    </xf>
    <xf numFmtId="173" fontId="10" fillId="2" borderId="10" xfId="21" applyNumberFormat="1" applyFont="1" applyFill="1" applyBorder="1" applyAlignment="1" applyProtection="1">
      <alignment horizontal="center" vertical="center" wrapText="1"/>
      <protection locked="0"/>
    </xf>
    <xf numFmtId="173" fontId="13" fillId="2" borderId="11" xfId="21" applyNumberFormat="1" applyFont="1" applyFill="1" applyBorder="1" applyAlignment="1" applyProtection="1">
      <alignment horizontal="center" vertical="center" wrapText="1"/>
      <protection locked="0"/>
    </xf>
    <xf numFmtId="0" fontId="12" fillId="12" borderId="9" xfId="21" applyFont="1" applyFill="1" applyBorder="1" applyAlignment="1" applyProtection="1">
      <alignment vertical="center"/>
      <protection/>
    </xf>
    <xf numFmtId="0" fontId="101" fillId="0" borderId="12" xfId="21" applyFont="1" applyBorder="1" applyAlignment="1">
      <alignment shrinkToFit="1"/>
      <protection/>
    </xf>
    <xf numFmtId="0" fontId="99" fillId="0" borderId="14" xfId="0" applyFont="1" applyBorder="1" applyAlignment="1">
      <alignment shrinkToFit="1"/>
    </xf>
    <xf numFmtId="173" fontId="10" fillId="2" borderId="11" xfId="21" applyNumberFormat="1" applyFont="1" applyFill="1" applyBorder="1" applyAlignment="1" applyProtection="1">
      <alignment horizontal="center" vertical="center" wrapText="1"/>
      <protection locked="0"/>
    </xf>
    <xf numFmtId="0" fontId="56" fillId="5" borderId="0" xfId="0" applyFont="1" applyFill="1" applyAlignment="1">
      <alignment horizontal="center"/>
    </xf>
    <xf numFmtId="0" fontId="57" fillId="0" borderId="0" xfId="0" applyFont="1" applyAlignment="1">
      <alignment horizontal="center"/>
    </xf>
    <xf numFmtId="0" fontId="58" fillId="5" borderId="0" xfId="0" applyFont="1" applyFill="1" applyAlignment="1">
      <alignment horizontal="center"/>
    </xf>
    <xf numFmtId="0" fontId="59" fillId="0" borderId="0" xfId="0" applyFont="1" applyAlignment="1">
      <alignment horizontal="center"/>
    </xf>
    <xf numFmtId="0" fontId="63" fillId="3" borderId="0" xfId="0" applyFont="1" applyFill="1" applyBorder="1" applyAlignment="1">
      <alignment vertical="top"/>
    </xf>
    <xf numFmtId="0" fontId="37" fillId="3" borderId="0" xfId="0" applyFont="1" applyFill="1" applyBorder="1" applyAlignment="1">
      <alignment vertical="top"/>
    </xf>
    <xf numFmtId="0" fontId="66" fillId="0" borderId="3" xfId="0" applyFont="1" applyBorder="1" applyAlignment="1">
      <alignment horizontal="right"/>
    </xf>
    <xf numFmtId="0" fontId="66" fillId="0" borderId="0" xfId="0" applyFont="1" applyAlignment="1">
      <alignment horizontal="right"/>
    </xf>
    <xf numFmtId="0" fontId="13" fillId="0" borderId="0" xfId="0" applyFont="1" applyAlignment="1">
      <alignment horizontal="center"/>
    </xf>
    <xf numFmtId="0" fontId="10" fillId="0" borderId="0" xfId="0" applyFont="1" applyAlignment="1">
      <alignment horizontal="center"/>
    </xf>
    <xf numFmtId="0" fontId="66" fillId="0" borderId="0" xfId="0" applyFont="1" applyAlignment="1">
      <alignment horizontal="center"/>
    </xf>
    <xf numFmtId="0" fontId="0" fillId="0" borderId="4" xfId="0" applyBorder="1" applyAlignment="1">
      <alignment horizontal="center"/>
    </xf>
    <xf numFmtId="0" fontId="5" fillId="0" borderId="0" xfId="0" applyFont="1" applyAlignment="1">
      <alignment horizontal="center"/>
    </xf>
    <xf numFmtId="0" fontId="63" fillId="11" borderId="11" xfId="21" applyFont="1" applyFill="1" applyBorder="1" applyAlignment="1" applyProtection="1">
      <alignment horizontal="center" vertical="center" wrapText="1"/>
      <protection/>
    </xf>
    <xf numFmtId="0" fontId="63" fillId="11" borderId="10" xfId="0" applyFont="1" applyFill="1" applyBorder="1" applyAlignment="1">
      <alignment horizontal="center" vertical="center" wrapText="1"/>
    </xf>
    <xf numFmtId="0" fontId="14" fillId="12" borderId="9" xfId="21" applyFont="1" applyFill="1" applyBorder="1" applyAlignment="1" applyProtection="1">
      <alignment horizontal="right" vertical="center"/>
      <protection/>
    </xf>
    <xf numFmtId="0" fontId="17" fillId="12" borderId="5" xfId="21" applyFont="1" applyFill="1" applyBorder="1" applyAlignment="1">
      <alignment horizontal="center"/>
      <protection/>
    </xf>
    <xf numFmtId="0" fontId="52" fillId="12" borderId="16" xfId="0" applyFont="1" applyFill="1" applyBorder="1" applyAlignment="1">
      <alignment horizontal="center"/>
    </xf>
    <xf numFmtId="0" fontId="52" fillId="12" borderId="6" xfId="0" applyFont="1" applyFill="1" applyBorder="1" applyAlignment="1">
      <alignment horizontal="center"/>
    </xf>
    <xf numFmtId="0" fontId="17" fillId="12" borderId="3" xfId="21" applyFont="1" applyFill="1" applyBorder="1" applyAlignment="1" applyProtection="1">
      <alignment horizontal="center"/>
      <protection/>
    </xf>
    <xf numFmtId="0" fontId="17" fillId="12" borderId="0" xfId="0" applyFont="1" applyFill="1" applyBorder="1" applyAlignment="1" applyProtection="1">
      <alignment horizontal="center"/>
      <protection/>
    </xf>
    <xf numFmtId="0" fontId="51" fillId="12" borderId="11" xfId="21" applyFont="1" applyFill="1" applyBorder="1" applyAlignment="1" applyProtection="1">
      <alignment horizontal="center" vertical="center" wrapText="1" shrinkToFit="1"/>
      <protection/>
    </xf>
    <xf numFmtId="0" fontId="51" fillId="12" borderId="10" xfId="21" applyFont="1" applyFill="1" applyBorder="1" applyAlignment="1" applyProtection="1">
      <alignment horizontal="center" vertical="center" wrapText="1" shrinkToFit="1"/>
      <protection/>
    </xf>
    <xf numFmtId="0" fontId="22" fillId="12" borderId="3" xfId="21" applyFont="1" applyFill="1" applyBorder="1" applyAlignment="1" applyProtection="1">
      <alignment horizontal="center"/>
      <protection/>
    </xf>
    <xf numFmtId="0" fontId="22" fillId="12" borderId="0" xfId="0" applyFont="1" applyFill="1" applyBorder="1" applyAlignment="1" applyProtection="1">
      <alignment horizontal="center"/>
      <protection/>
    </xf>
    <xf numFmtId="0" fontId="14" fillId="12" borderId="3" xfId="21" applyFont="1" applyFill="1" applyBorder="1" applyAlignment="1" applyProtection="1">
      <alignment horizontal="center"/>
      <protection/>
    </xf>
    <xf numFmtId="0" fontId="12" fillId="12" borderId="0" xfId="0" applyFont="1" applyFill="1" applyBorder="1" applyAlignment="1" applyProtection="1">
      <alignment horizontal="center"/>
      <protection/>
    </xf>
    <xf numFmtId="0" fontId="12" fillId="12" borderId="4" xfId="0" applyFont="1" applyFill="1" applyBorder="1" applyAlignment="1" applyProtection="1">
      <alignment horizontal="center"/>
      <protection/>
    </xf>
    <xf numFmtId="0" fontId="71" fillId="0" borderId="0" xfId="0" applyFont="1" applyAlignment="1">
      <alignment vertical="distributed"/>
    </xf>
    <xf numFmtId="0" fontId="72" fillId="3" borderId="0" xfId="0" applyFont="1" applyFill="1" applyAlignment="1">
      <alignment horizontal="center" shrinkToFit="1"/>
    </xf>
    <xf numFmtId="0" fontId="73" fillId="0" borderId="0" xfId="0" applyFont="1" applyAlignment="1">
      <alignment horizontal="center" shrinkToFit="1"/>
    </xf>
    <xf numFmtId="0" fontId="3" fillId="0" borderId="12" xfId="0" applyFont="1" applyBorder="1" applyAlignment="1">
      <alignment horizontal="center"/>
    </xf>
    <xf numFmtId="0" fontId="0" fillId="0" borderId="14" xfId="0" applyBorder="1" applyAlignment="1">
      <alignment horizontal="center"/>
    </xf>
    <xf numFmtId="1" fontId="12" fillId="4" borderId="0" xfId="22" applyNumberFormat="1" applyFill="1" applyBorder="1" applyAlignment="1">
      <alignment horizontal="center"/>
      <protection/>
    </xf>
    <xf numFmtId="0" fontId="12" fillId="4" borderId="0" xfId="22" applyFill="1" applyBorder="1" applyAlignment="1">
      <alignment/>
      <protection/>
    </xf>
    <xf numFmtId="173" fontId="12" fillId="4" borderId="0" xfId="22" applyNumberFormat="1" applyFill="1" applyBorder="1" applyAlignment="1">
      <alignment horizontal="center"/>
      <protection/>
    </xf>
    <xf numFmtId="173" fontId="12" fillId="4" borderId="0" xfId="22" applyNumberFormat="1" applyFill="1" applyBorder="1" applyAlignment="1">
      <alignment/>
      <protection/>
    </xf>
    <xf numFmtId="2" fontId="12" fillId="4" borderId="0" xfId="22" applyNumberFormat="1" applyFill="1" applyBorder="1" applyAlignment="1">
      <alignment horizontal="center"/>
      <protection/>
    </xf>
    <xf numFmtId="2" fontId="12" fillId="4" borderId="0" xfId="22" applyNumberFormat="1" applyFill="1" applyBorder="1" applyAlignment="1">
      <alignment/>
      <protection/>
    </xf>
    <xf numFmtId="172" fontId="12" fillId="4" borderId="0" xfId="22" applyNumberFormat="1" applyFill="1" applyBorder="1" applyAlignment="1">
      <alignment horizontal="center"/>
      <protection/>
    </xf>
    <xf numFmtId="172" fontId="12" fillId="4" borderId="0" xfId="22" applyNumberFormat="1" applyFill="1" applyBorder="1" applyAlignment="1">
      <alignment/>
      <protection/>
    </xf>
    <xf numFmtId="174" fontId="12" fillId="4" borderId="0" xfId="22" applyNumberFormat="1" applyFill="1" applyBorder="1" applyAlignment="1">
      <alignment horizontal="center"/>
      <protection/>
    </xf>
    <xf numFmtId="174" fontId="12" fillId="4" borderId="0" xfId="22" applyNumberFormat="1" applyFill="1" applyBorder="1" applyAlignment="1">
      <alignment/>
      <protection/>
    </xf>
    <xf numFmtId="175" fontId="12" fillId="4" borderId="0" xfId="22" applyNumberFormat="1" applyFill="1" applyBorder="1" applyAlignment="1">
      <alignment horizontal="center"/>
      <protection/>
    </xf>
    <xf numFmtId="175" fontId="12" fillId="4" borderId="0" xfId="22" applyNumberFormat="1" applyFill="1" applyBorder="1" applyAlignment="1">
      <alignment/>
      <protection/>
    </xf>
    <xf numFmtId="176" fontId="12" fillId="4" borderId="0" xfId="22" applyNumberFormat="1" applyFill="1" applyBorder="1" applyAlignment="1">
      <alignment horizontal="center"/>
      <protection/>
    </xf>
    <xf numFmtId="176" fontId="12" fillId="4" borderId="0" xfId="22" applyNumberFormat="1" applyFill="1" applyBorder="1" applyAlignment="1">
      <alignment/>
      <protection/>
    </xf>
    <xf numFmtId="177" fontId="12" fillId="4" borderId="0" xfId="22" applyNumberFormat="1" applyFill="1" applyBorder="1" applyAlignment="1">
      <alignment horizontal="center"/>
      <protection/>
    </xf>
    <xf numFmtId="177" fontId="12" fillId="4" borderId="0" xfId="22" applyNumberFormat="1" applyFill="1" applyBorder="1" applyAlignment="1">
      <alignment/>
      <protection/>
    </xf>
    <xf numFmtId="178" fontId="12" fillId="4" borderId="0" xfId="22" applyNumberFormat="1" applyFill="1" applyBorder="1" applyAlignment="1">
      <alignment horizontal="center"/>
      <protection/>
    </xf>
    <xf numFmtId="178" fontId="12" fillId="4" borderId="0" xfId="22" applyNumberFormat="1" applyFill="1" applyBorder="1" applyAlignment="1">
      <alignment/>
      <protection/>
    </xf>
    <xf numFmtId="183" fontId="12" fillId="4" borderId="0" xfId="22" applyNumberFormat="1" applyFill="1" applyBorder="1" applyAlignment="1">
      <alignment horizontal="center"/>
      <protection/>
    </xf>
    <xf numFmtId="183" fontId="12" fillId="4" borderId="0" xfId="22" applyNumberFormat="1" applyFill="1" applyBorder="1" applyAlignment="1">
      <alignment/>
      <protection/>
    </xf>
    <xf numFmtId="184" fontId="12" fillId="4" borderId="0" xfId="22" applyNumberFormat="1" applyFill="1" applyBorder="1" applyAlignment="1">
      <alignment horizontal="center"/>
      <protection/>
    </xf>
    <xf numFmtId="184" fontId="12" fillId="4" borderId="0" xfId="22" applyNumberFormat="1" applyFill="1" applyBorder="1" applyAlignment="1">
      <alignment/>
      <protection/>
    </xf>
    <xf numFmtId="185" fontId="12" fillId="4" borderId="0" xfId="22" applyNumberFormat="1" applyFill="1" applyBorder="1" applyAlignment="1">
      <alignment horizontal="center"/>
      <protection/>
    </xf>
    <xf numFmtId="185" fontId="12" fillId="4" borderId="0" xfId="22" applyNumberFormat="1" applyFill="1" applyBorder="1" applyAlignment="1">
      <alignment/>
      <protection/>
    </xf>
    <xf numFmtId="186" fontId="12" fillId="4" borderId="0" xfId="22" applyNumberFormat="1" applyFill="1" applyBorder="1" applyAlignment="1">
      <alignment horizontal="center"/>
      <protection/>
    </xf>
    <xf numFmtId="186" fontId="12" fillId="4" borderId="0" xfId="22" applyNumberFormat="1" applyFill="1" applyBorder="1" applyAlignment="1">
      <alignment/>
      <protection/>
    </xf>
    <xf numFmtId="187" fontId="12" fillId="4" borderId="0" xfId="22" applyNumberFormat="1" applyFill="1" applyBorder="1" applyAlignment="1">
      <alignment horizontal="center"/>
      <protection/>
    </xf>
    <xf numFmtId="187" fontId="12" fillId="4" borderId="0" xfId="22" applyNumberFormat="1" applyFill="1" applyBorder="1" applyAlignment="1">
      <alignment/>
      <protection/>
    </xf>
    <xf numFmtId="188" fontId="12" fillId="4" borderId="0" xfId="22" applyNumberFormat="1" applyFill="1" applyBorder="1" applyAlignment="1">
      <alignment horizontal="center"/>
      <protection/>
    </xf>
    <xf numFmtId="188" fontId="12" fillId="4" borderId="0" xfId="22" applyNumberFormat="1" applyFill="1" applyBorder="1" applyAlignment="1">
      <alignment/>
      <protection/>
    </xf>
    <xf numFmtId="189" fontId="12" fillId="4" borderId="0" xfId="22" applyNumberFormat="1" applyFill="1" applyBorder="1" applyAlignment="1">
      <alignment horizontal="center"/>
      <protection/>
    </xf>
    <xf numFmtId="189" fontId="12" fillId="4" borderId="0" xfId="22" applyNumberFormat="1" applyFill="1" applyBorder="1" applyAlignment="1">
      <alignment/>
      <protection/>
    </xf>
    <xf numFmtId="190" fontId="12" fillId="4" borderId="0" xfId="22" applyNumberFormat="1" applyFill="1" applyBorder="1" applyAlignment="1">
      <alignment horizontal="center"/>
      <protection/>
    </xf>
    <xf numFmtId="190" fontId="12" fillId="4" borderId="0" xfId="22" applyNumberFormat="1" applyFill="1" applyBorder="1" applyAlignment="1">
      <alignment/>
      <protection/>
    </xf>
    <xf numFmtId="1" fontId="34" fillId="4" borderId="0" xfId="22" applyNumberFormat="1" applyFont="1" applyFill="1" applyBorder="1" applyAlignment="1">
      <alignment horizontal="center"/>
      <protection/>
    </xf>
    <xf numFmtId="0" fontId="34" fillId="4" borderId="0" xfId="22" applyFont="1" applyFill="1" applyBorder="1" applyAlignment="1">
      <alignment/>
      <protection/>
    </xf>
    <xf numFmtId="190" fontId="34" fillId="4" borderId="0" xfId="22" applyNumberFormat="1" applyFont="1" applyFill="1" applyBorder="1" applyAlignment="1">
      <alignment horizontal="center"/>
      <protection/>
    </xf>
    <xf numFmtId="190" fontId="34" fillId="4" borderId="0" xfId="22" applyNumberFormat="1" applyFont="1" applyFill="1" applyBorder="1" applyAlignment="1">
      <alignment/>
      <protection/>
    </xf>
    <xf numFmtId="0" fontId="12" fillId="4" borderId="0" xfId="22" applyFill="1" applyBorder="1" applyAlignment="1">
      <alignment horizontal="center" vertical="center"/>
      <protection/>
    </xf>
    <xf numFmtId="175" fontId="12" fillId="7" borderId="0" xfId="22" applyNumberFormat="1" applyFill="1" applyBorder="1" applyAlignment="1">
      <alignment horizontal="center"/>
      <protection/>
    </xf>
    <xf numFmtId="175" fontId="12" fillId="7" borderId="0" xfId="22" applyNumberFormat="1" applyFill="1" applyBorder="1" applyAlignment="1">
      <alignment/>
      <protection/>
    </xf>
    <xf numFmtId="0" fontId="12" fillId="7" borderId="0" xfId="22" applyFill="1" applyBorder="1" applyAlignment="1">
      <alignment horizontal="center" wrapText="1"/>
      <protection/>
    </xf>
    <xf numFmtId="0" fontId="12" fillId="7" borderId="0" xfId="22" applyFill="1" applyBorder="1" applyAlignment="1">
      <alignment/>
      <protection/>
    </xf>
    <xf numFmtId="176" fontId="12" fillId="7" borderId="0" xfId="22" applyNumberFormat="1" applyFill="1" applyBorder="1" applyAlignment="1">
      <alignment horizontal="center"/>
      <protection/>
    </xf>
    <xf numFmtId="176" fontId="12" fillId="7" borderId="0" xfId="22" applyNumberFormat="1" applyFill="1" applyBorder="1" applyAlignment="1">
      <alignment/>
      <protection/>
    </xf>
    <xf numFmtId="177" fontId="12" fillId="7" borderId="0" xfId="22" applyNumberFormat="1" applyFill="1" applyBorder="1" applyAlignment="1">
      <alignment horizontal="center"/>
      <protection/>
    </xf>
    <xf numFmtId="177" fontId="12" fillId="7" borderId="0" xfId="22" applyNumberFormat="1" applyFill="1" applyBorder="1" applyAlignment="1">
      <alignment/>
      <protection/>
    </xf>
    <xf numFmtId="178" fontId="12" fillId="7" borderId="0" xfId="22" applyNumberFormat="1" applyFill="1" applyBorder="1" applyAlignment="1">
      <alignment horizontal="center"/>
      <protection/>
    </xf>
    <xf numFmtId="178" fontId="12" fillId="7" borderId="0" xfId="22" applyNumberFormat="1" applyFill="1" applyBorder="1" applyAlignment="1">
      <alignment/>
      <protection/>
    </xf>
    <xf numFmtId="173" fontId="12" fillId="7" borderId="0" xfId="22" applyNumberFormat="1" applyFill="1" applyBorder="1" applyAlignment="1">
      <alignment horizontal="center"/>
      <protection/>
    </xf>
    <xf numFmtId="173" fontId="12" fillId="7" borderId="0" xfId="22" applyNumberFormat="1" applyFill="1" applyBorder="1" applyAlignment="1">
      <alignment/>
      <protection/>
    </xf>
    <xf numFmtId="2" fontId="12" fillId="6" borderId="19" xfId="22" applyNumberFormat="1" applyFill="1" applyBorder="1" applyAlignment="1">
      <alignment horizontal="center"/>
      <protection/>
    </xf>
    <xf numFmtId="2" fontId="12" fillId="6" borderId="19" xfId="22" applyNumberFormat="1" applyFill="1" applyBorder="1" applyAlignment="1">
      <alignment/>
      <protection/>
    </xf>
    <xf numFmtId="172" fontId="12" fillId="7" borderId="0" xfId="22" applyNumberFormat="1" applyFill="1" applyBorder="1" applyAlignment="1">
      <alignment horizontal="center"/>
      <protection/>
    </xf>
    <xf numFmtId="172" fontId="12" fillId="7" borderId="0" xfId="22" applyNumberFormat="1" applyFill="1" applyBorder="1" applyAlignment="1">
      <alignment/>
      <protection/>
    </xf>
    <xf numFmtId="174" fontId="12" fillId="7" borderId="0" xfId="22" applyNumberFormat="1" applyFill="1" applyBorder="1" applyAlignment="1">
      <alignment horizontal="center"/>
      <protection/>
    </xf>
    <xf numFmtId="174" fontId="12" fillId="7" borderId="0" xfId="22" applyNumberFormat="1" applyFill="1" applyBorder="1" applyAlignment="1">
      <alignment/>
      <protection/>
    </xf>
    <xf numFmtId="183" fontId="12" fillId="7" borderId="0" xfId="22" applyNumberFormat="1" applyFill="1" applyBorder="1" applyAlignment="1">
      <alignment horizontal="center"/>
      <protection/>
    </xf>
    <xf numFmtId="183" fontId="12" fillId="7" borderId="0" xfId="22" applyNumberFormat="1" applyFill="1" applyBorder="1" applyAlignment="1">
      <alignment/>
      <protection/>
    </xf>
    <xf numFmtId="184" fontId="12" fillId="7" borderId="0" xfId="22" applyNumberFormat="1" applyFill="1" applyBorder="1" applyAlignment="1">
      <alignment horizontal="center"/>
      <protection/>
    </xf>
    <xf numFmtId="184" fontId="12" fillId="7" borderId="0" xfId="22" applyNumberFormat="1" applyFill="1" applyBorder="1" applyAlignment="1">
      <alignment/>
      <protection/>
    </xf>
    <xf numFmtId="185" fontId="12" fillId="7" borderId="0" xfId="22" applyNumberFormat="1" applyFill="1" applyBorder="1" applyAlignment="1">
      <alignment horizontal="center"/>
      <protection/>
    </xf>
    <xf numFmtId="186" fontId="12" fillId="7" borderId="0" xfId="22" applyNumberFormat="1" applyFill="1" applyBorder="1" applyAlignment="1">
      <alignment horizontal="center"/>
      <protection/>
    </xf>
    <xf numFmtId="186" fontId="12" fillId="7" borderId="0" xfId="22" applyNumberFormat="1" applyFill="1" applyBorder="1" applyAlignment="1">
      <alignment/>
      <protection/>
    </xf>
    <xf numFmtId="187" fontId="12" fillId="7" borderId="0" xfId="22" applyNumberFormat="1" applyFill="1" applyBorder="1" applyAlignment="1">
      <alignment horizontal="center"/>
      <protection/>
    </xf>
    <xf numFmtId="187" fontId="12" fillId="7" borderId="0" xfId="22" applyNumberFormat="1" applyFill="1" applyBorder="1" applyAlignment="1">
      <alignment/>
      <protection/>
    </xf>
    <xf numFmtId="1" fontId="12" fillId="7" borderId="0" xfId="22" applyNumberFormat="1" applyFill="1" applyBorder="1" applyAlignment="1">
      <alignment horizontal="center"/>
      <protection/>
    </xf>
    <xf numFmtId="189" fontId="12" fillId="7" borderId="0" xfId="22" applyNumberFormat="1" applyFill="1" applyBorder="1" applyAlignment="1">
      <alignment horizontal="center"/>
      <protection/>
    </xf>
    <xf numFmtId="189" fontId="12" fillId="7" borderId="0" xfId="22" applyNumberFormat="1" applyFill="1" applyBorder="1" applyAlignment="1">
      <alignment/>
      <protection/>
    </xf>
    <xf numFmtId="189" fontId="12" fillId="6" borderId="19" xfId="22" applyNumberFormat="1" applyFill="1" applyBorder="1" applyAlignment="1">
      <alignment horizontal="center"/>
      <protection/>
    </xf>
    <xf numFmtId="189" fontId="12" fillId="6" borderId="21" xfId="22" applyNumberFormat="1" applyFill="1" applyBorder="1" applyAlignment="1">
      <alignment/>
      <protection/>
    </xf>
    <xf numFmtId="186" fontId="14" fillId="7" borderId="0" xfId="22" applyNumberFormat="1" applyFont="1" applyFill="1" applyBorder="1" applyAlignment="1">
      <alignment horizontal="center"/>
      <protection/>
    </xf>
    <xf numFmtId="0" fontId="14" fillId="7" borderId="0" xfId="22" applyFont="1" applyFill="1" applyBorder="1" applyAlignment="1">
      <alignment/>
      <protection/>
    </xf>
    <xf numFmtId="186" fontId="14" fillId="6" borderId="19" xfId="22" applyNumberFormat="1" applyFont="1" applyFill="1" applyBorder="1" applyAlignment="1">
      <alignment horizontal="center"/>
      <protection/>
    </xf>
    <xf numFmtId="0" fontId="14" fillId="6" borderId="19" xfId="22" applyFont="1" applyFill="1" applyBorder="1" applyAlignment="1">
      <alignment/>
      <protection/>
    </xf>
    <xf numFmtId="189" fontId="22" fillId="4" borderId="18" xfId="22" applyNumberFormat="1" applyFont="1" applyFill="1" applyBorder="1" applyAlignment="1">
      <alignment horizontal="left"/>
      <protection/>
    </xf>
    <xf numFmtId="189" fontId="22" fillId="4" borderId="19" xfId="22" applyNumberFormat="1" applyFont="1" applyFill="1" applyBorder="1" applyAlignment="1">
      <alignment horizontal="left"/>
      <protection/>
    </xf>
    <xf numFmtId="188" fontId="12" fillId="6" borderId="19" xfId="22" applyNumberFormat="1" applyFill="1" applyBorder="1" applyAlignment="1">
      <alignment horizontal="center"/>
      <protection/>
    </xf>
    <xf numFmtId="188" fontId="12" fillId="6" borderId="19" xfId="22" applyNumberFormat="1" applyFill="1" applyBorder="1" applyAlignment="1">
      <alignment/>
      <protection/>
    </xf>
    <xf numFmtId="190" fontId="12" fillId="7" borderId="0" xfId="22" applyNumberFormat="1" applyFill="1" applyBorder="1" applyAlignment="1">
      <alignment horizontal="center"/>
      <protection/>
    </xf>
    <xf numFmtId="190" fontId="12" fillId="7" borderId="0" xfId="22" applyNumberFormat="1" applyFill="1" applyBorder="1" applyAlignment="1">
      <alignment/>
      <protection/>
    </xf>
    <xf numFmtId="0" fontId="35" fillId="3" borderId="3" xfId="22" applyFont="1" applyFill="1" applyBorder="1" applyAlignment="1">
      <alignment vertical="center"/>
      <protection/>
    </xf>
    <xf numFmtId="0" fontId="12" fillId="0" borderId="0" xfId="22" applyBorder="1" applyAlignment="1">
      <alignment vertical="center"/>
      <protection/>
    </xf>
    <xf numFmtId="0" fontId="12" fillId="4" borderId="0" xfId="22" applyFill="1" applyBorder="1" applyAlignment="1">
      <alignment horizontal="center" wrapText="1"/>
      <protection/>
    </xf>
    <xf numFmtId="0" fontId="12" fillId="4" borderId="0" xfId="22" applyFont="1" applyFill="1" applyBorder="1" applyAlignment="1">
      <alignment horizontal="center" wrapText="1"/>
      <protection/>
    </xf>
    <xf numFmtId="0" fontId="12" fillId="4" borderId="0" xfId="22" applyFont="1" applyFill="1" applyBorder="1" applyAlignment="1">
      <alignment/>
      <protection/>
    </xf>
    <xf numFmtId="1" fontId="14" fillId="4" borderId="19" xfId="22" applyNumberFormat="1" applyFont="1" applyFill="1" applyBorder="1" applyAlignment="1">
      <alignment horizontal="center"/>
      <protection/>
    </xf>
    <xf numFmtId="0" fontId="14" fillId="4" borderId="19" xfId="22" applyFont="1" applyFill="1" applyBorder="1" applyAlignment="1">
      <alignment/>
      <protection/>
    </xf>
    <xf numFmtId="186" fontId="14" fillId="4" borderId="19" xfId="22" applyNumberFormat="1" applyFont="1" applyFill="1" applyBorder="1" applyAlignment="1">
      <alignment horizontal="center"/>
      <protection/>
    </xf>
    <xf numFmtId="0" fontId="22" fillId="4" borderId="19" xfId="22" applyNumberFormat="1" applyFont="1" applyFill="1" applyBorder="1" applyAlignment="1">
      <alignment horizontal="center"/>
      <protection/>
    </xf>
    <xf numFmtId="0" fontId="22" fillId="4" borderId="21" xfId="22" applyNumberFormat="1" applyFont="1" applyFill="1" applyBorder="1" applyAlignment="1">
      <alignment/>
      <protection/>
    </xf>
    <xf numFmtId="186" fontId="14" fillId="4" borderId="0" xfId="22" applyNumberFormat="1" applyFont="1" applyFill="1" applyBorder="1" applyAlignment="1">
      <alignment horizontal="center"/>
      <protection/>
    </xf>
    <xf numFmtId="0" fontId="14" fillId="4" borderId="0" xfId="22" applyFont="1" applyFill="1" applyBorder="1" applyAlignment="1">
      <alignment/>
      <protection/>
    </xf>
    <xf numFmtId="0" fontId="34" fillId="4" borderId="0" xfId="22" applyNumberFormat="1" applyFont="1" applyFill="1" applyBorder="1" applyAlignment="1">
      <alignment horizontal="center"/>
      <protection/>
    </xf>
    <xf numFmtId="0" fontId="34" fillId="4" borderId="0" xfId="22" applyNumberFormat="1" applyFont="1" applyFill="1" applyBorder="1" applyAlignment="1">
      <alignment/>
      <protection/>
    </xf>
    <xf numFmtId="1" fontId="12" fillId="8" borderId="19" xfId="22" applyNumberFormat="1" applyFill="1" applyBorder="1" applyAlignment="1">
      <alignment horizontal="center"/>
      <protection/>
    </xf>
    <xf numFmtId="0" fontId="12" fillId="8" borderId="19" xfId="22" applyFill="1" applyBorder="1" applyAlignment="1">
      <alignment/>
      <protection/>
    </xf>
    <xf numFmtId="186" fontId="14" fillId="8" borderId="19" xfId="22" applyNumberFormat="1" applyFont="1" applyFill="1" applyBorder="1" applyAlignment="1">
      <alignment horizontal="center"/>
      <protection/>
    </xf>
    <xf numFmtId="0" fontId="14" fillId="8" borderId="19" xfId="22" applyFont="1" applyFill="1" applyBorder="1" applyAlignment="1">
      <alignment/>
      <protection/>
    </xf>
    <xf numFmtId="0" fontId="22" fillId="8" borderId="19" xfId="22" applyNumberFormat="1" applyFont="1" applyFill="1" applyBorder="1" applyAlignment="1">
      <alignment horizontal="center"/>
      <protection/>
    </xf>
    <xf numFmtId="0" fontId="22" fillId="8" borderId="21" xfId="22" applyNumberFormat="1" applyFont="1" applyFill="1" applyBorder="1" applyAlignment="1">
      <alignment/>
      <protection/>
    </xf>
    <xf numFmtId="174" fontId="34" fillId="4" borderId="0" xfId="22" applyNumberFormat="1" applyFont="1" applyFill="1" applyBorder="1" applyAlignment="1">
      <alignment horizontal="center"/>
      <protection/>
    </xf>
    <xf numFmtId="174" fontId="34" fillId="4" borderId="0" xfId="22" applyNumberFormat="1" applyFont="1" applyFill="1" applyBorder="1" applyAlignment="1">
      <alignment/>
      <protection/>
    </xf>
    <xf numFmtId="186" fontId="22" fillId="4" borderId="19" xfId="22" applyNumberFormat="1" applyFont="1" applyFill="1" applyBorder="1" applyAlignment="1">
      <alignment horizontal="center"/>
      <protection/>
    </xf>
    <xf numFmtId="186" fontId="22" fillId="4" borderId="21" xfId="22" applyNumberFormat="1" applyFont="1" applyFill="1" applyBorder="1" applyAlignment="1">
      <alignment/>
      <protection/>
    </xf>
    <xf numFmtId="186" fontId="34" fillId="4" borderId="0" xfId="22" applyNumberFormat="1" applyFont="1" applyFill="1" applyBorder="1" applyAlignment="1">
      <alignment horizontal="center"/>
      <protection/>
    </xf>
    <xf numFmtId="186" fontId="34" fillId="4" borderId="0" xfId="22" applyNumberFormat="1" applyFont="1" applyFill="1" applyBorder="1" applyAlignment="1">
      <alignment/>
      <protection/>
    </xf>
    <xf numFmtId="0" fontId="10" fillId="4" borderId="0" xfId="22" applyFont="1" applyFill="1" applyBorder="1" applyAlignment="1" applyProtection="1">
      <alignment vertical="center" wrapText="1"/>
      <protection/>
    </xf>
    <xf numFmtId="0" fontId="66" fillId="0" borderId="0" xfId="22" applyFont="1" applyBorder="1" applyAlignment="1" applyProtection="1">
      <alignment vertical="center" wrapText="1"/>
      <protection/>
    </xf>
    <xf numFmtId="0" fontId="66" fillId="0" borderId="0" xfId="0" applyFont="1" applyAlignment="1" applyProtection="1">
      <alignment/>
      <protection/>
    </xf>
    <xf numFmtId="0" fontId="14" fillId="4" borderId="1" xfId="22" applyFont="1" applyFill="1" applyBorder="1" applyAlignment="1">
      <alignment horizontal="center" vertical="center" wrapText="1"/>
      <protection/>
    </xf>
    <xf numFmtId="0" fontId="14" fillId="0" borderId="15" xfId="22" applyFont="1" applyBorder="1" applyAlignment="1">
      <alignment horizontal="center" vertical="center" wrapText="1"/>
      <protection/>
    </xf>
    <xf numFmtId="0" fontId="14" fillId="0" borderId="2" xfId="22" applyFont="1" applyBorder="1" applyAlignment="1">
      <alignment horizontal="center" vertical="center" wrapText="1"/>
      <protection/>
    </xf>
    <xf numFmtId="0" fontId="14" fillId="0" borderId="3" xfId="22" applyFont="1" applyBorder="1" applyAlignment="1">
      <alignment horizontal="center" vertical="center" wrapText="1"/>
      <protection/>
    </xf>
    <xf numFmtId="0" fontId="14" fillId="0" borderId="0" xfId="22" applyFont="1" applyBorder="1" applyAlignment="1">
      <alignment horizontal="center" vertical="center" wrapText="1"/>
      <protection/>
    </xf>
    <xf numFmtId="0" fontId="14" fillId="0" borderId="4" xfId="22" applyFont="1" applyBorder="1" applyAlignment="1">
      <alignment horizontal="center" vertical="center" wrapText="1"/>
      <protection/>
    </xf>
    <xf numFmtId="0" fontId="82" fillId="6" borderId="43" xfId="22" applyFont="1" applyFill="1" applyBorder="1" applyAlignment="1">
      <alignment vertical="center" wrapText="1"/>
      <protection/>
    </xf>
    <xf numFmtId="0" fontId="14" fillId="0" borderId="44" xfId="22" applyFont="1" applyBorder="1" applyAlignment="1">
      <alignment vertical="center" wrapText="1"/>
      <protection/>
    </xf>
    <xf numFmtId="0" fontId="14" fillId="0" borderId="45" xfId="22" applyFont="1" applyBorder="1" applyAlignment="1">
      <alignment vertical="center" wrapText="1"/>
      <protection/>
    </xf>
    <xf numFmtId="0" fontId="14" fillId="0" borderId="46" xfId="22" applyFont="1" applyBorder="1" applyAlignment="1">
      <alignment vertical="center" wrapText="1"/>
      <protection/>
    </xf>
    <xf numFmtId="0" fontId="14" fillId="0" borderId="47" xfId="22" applyFont="1" applyBorder="1" applyAlignment="1">
      <alignment vertical="center" wrapText="1"/>
      <protection/>
    </xf>
    <xf numFmtId="0" fontId="14" fillId="0" borderId="48" xfId="22" applyFont="1" applyBorder="1" applyAlignment="1">
      <alignment vertical="center" wrapText="1"/>
      <protection/>
    </xf>
    <xf numFmtId="0" fontId="83" fillId="7" borderId="15" xfId="22" applyFont="1" applyFill="1" applyBorder="1" applyAlignment="1">
      <alignment horizontal="center"/>
      <protection/>
    </xf>
    <xf numFmtId="0" fontId="12" fillId="7" borderId="15" xfId="22" applyFill="1" applyBorder="1" applyAlignment="1">
      <alignment/>
      <protection/>
    </xf>
    <xf numFmtId="0" fontId="12" fillId="7" borderId="2" xfId="22" applyFill="1" applyBorder="1" applyAlignment="1">
      <alignment/>
      <protection/>
    </xf>
    <xf numFmtId="0" fontId="16" fillId="6" borderId="12" xfId="22" applyFont="1" applyFill="1" applyBorder="1" applyAlignment="1">
      <alignment horizontal="right"/>
      <protection/>
    </xf>
    <xf numFmtId="0" fontId="12" fillId="6" borderId="13" xfId="22" applyFill="1" applyBorder="1" applyAlignment="1">
      <alignment horizontal="right"/>
      <protection/>
    </xf>
    <xf numFmtId="0" fontId="83" fillId="7" borderId="12" xfId="22" applyFont="1" applyFill="1" applyBorder="1" applyAlignment="1">
      <alignment horizontal="right"/>
      <protection/>
    </xf>
    <xf numFmtId="0" fontId="12" fillId="7" borderId="13" xfId="22" applyFill="1" applyBorder="1" applyAlignment="1">
      <alignment horizontal="right"/>
      <protection/>
    </xf>
    <xf numFmtId="0" fontId="35" fillId="3" borderId="3" xfId="22" applyFont="1" applyFill="1" applyBorder="1" applyAlignment="1">
      <alignment/>
      <protection/>
    </xf>
    <xf numFmtId="0" fontId="35" fillId="3" borderId="0" xfId="22" applyFont="1" applyFill="1" applyBorder="1" applyAlignment="1">
      <alignment/>
      <protection/>
    </xf>
    <xf numFmtId="0" fontId="12" fillId="10" borderId="49" xfId="22" applyFill="1" applyBorder="1" applyAlignment="1">
      <alignment horizontal="center"/>
      <protection/>
    </xf>
    <xf numFmtId="0" fontId="12" fillId="10" borderId="50" xfId="22" applyFill="1" applyBorder="1" applyAlignment="1">
      <alignment horizontal="center"/>
      <protection/>
    </xf>
    <xf numFmtId="0" fontId="12" fillId="10" borderId="51" xfId="22" applyFill="1" applyBorder="1" applyAlignment="1">
      <alignment horizontal="center"/>
      <protection/>
    </xf>
    <xf numFmtId="0" fontId="14" fillId="4" borderId="12" xfId="22" applyFont="1" applyFill="1" applyBorder="1" applyAlignment="1">
      <alignment horizontal="center"/>
      <protection/>
    </xf>
    <xf numFmtId="0" fontId="14" fillId="4" borderId="13" xfId="22" applyFont="1" applyFill="1" applyBorder="1" applyAlignment="1">
      <alignment horizontal="center"/>
      <protection/>
    </xf>
    <xf numFmtId="0" fontId="14" fillId="4" borderId="14" xfId="22" applyFont="1" applyFill="1" applyBorder="1" applyAlignment="1">
      <alignment horizontal="center"/>
      <protection/>
    </xf>
    <xf numFmtId="0" fontId="17" fillId="3" borderId="3" xfId="22" applyFont="1" applyFill="1" applyBorder="1" applyAlignment="1">
      <alignment/>
      <protection/>
    </xf>
    <xf numFmtId="0" fontId="17" fillId="3" borderId="0" xfId="22" applyFont="1" applyFill="1" applyBorder="1" applyAlignment="1">
      <alignment/>
      <protection/>
    </xf>
    <xf numFmtId="0" fontId="86" fillId="6" borderId="27" xfId="22" applyFont="1" applyFill="1" applyBorder="1" applyAlignment="1">
      <alignment horizontal="center" vertical="center" textRotation="255"/>
      <protection/>
    </xf>
    <xf numFmtId="0" fontId="86" fillId="6" borderId="30" xfId="22" applyFont="1" applyFill="1" applyBorder="1" applyAlignment="1">
      <alignment horizontal="center" vertical="center" textRotation="255"/>
      <protection/>
    </xf>
    <xf numFmtId="0" fontId="87" fillId="10" borderId="49" xfId="22" applyFont="1" applyFill="1" applyBorder="1" applyAlignment="1">
      <alignment horizontal="right"/>
      <protection/>
    </xf>
    <xf numFmtId="0" fontId="30" fillId="10" borderId="50" xfId="22" applyFont="1" applyFill="1" applyBorder="1" applyAlignment="1">
      <alignment horizontal="right"/>
      <protection/>
    </xf>
    <xf numFmtId="0" fontId="30" fillId="10" borderId="33" xfId="22" applyFont="1" applyFill="1" applyBorder="1" applyAlignment="1">
      <alignment horizontal="right"/>
      <protection/>
    </xf>
    <xf numFmtId="0" fontId="35" fillId="3" borderId="3" xfId="22" applyFont="1" applyFill="1" applyBorder="1" applyAlignment="1">
      <alignment horizontal="right"/>
      <protection/>
    </xf>
    <xf numFmtId="0" fontId="35" fillId="3" borderId="0" xfId="22" applyFont="1" applyFill="1" applyBorder="1" applyAlignment="1">
      <alignment horizontal="right"/>
      <protection/>
    </xf>
    <xf numFmtId="175" fontId="38" fillId="10" borderId="33" xfId="22" applyNumberFormat="1" applyFont="1" applyFill="1" applyBorder="1" applyAlignment="1">
      <alignment horizontal="center"/>
      <protection/>
    </xf>
    <xf numFmtId="175" fontId="12" fillId="10" borderId="14" xfId="22" applyNumberFormat="1" applyFill="1" applyBorder="1" applyAlignment="1">
      <alignment/>
      <protection/>
    </xf>
    <xf numFmtId="188" fontId="38" fillId="10" borderId="12" xfId="22" applyNumberFormat="1" applyFont="1" applyFill="1" applyBorder="1" applyAlignment="1">
      <alignment horizontal="center"/>
      <protection/>
    </xf>
    <xf numFmtId="188" fontId="38" fillId="10" borderId="13" xfId="22" applyNumberFormat="1" applyFont="1" applyFill="1" applyBorder="1" applyAlignment="1">
      <alignment horizontal="center"/>
      <protection/>
    </xf>
    <xf numFmtId="188" fontId="38" fillId="10" borderId="14" xfId="22" applyNumberFormat="1" applyFont="1" applyFill="1" applyBorder="1" applyAlignment="1">
      <alignment horizontal="center"/>
      <protection/>
    </xf>
    <xf numFmtId="2" fontId="38" fillId="10" borderId="33" xfId="22" applyNumberFormat="1" applyFont="1" applyFill="1" applyBorder="1" applyAlignment="1">
      <alignment horizontal="center"/>
      <protection/>
    </xf>
    <xf numFmtId="2" fontId="12" fillId="10" borderId="14" xfId="22" applyNumberFormat="1" applyFill="1" applyBorder="1" applyAlignment="1">
      <alignment/>
      <protection/>
    </xf>
    <xf numFmtId="0" fontId="12" fillId="0" borderId="13" xfId="22" applyBorder="1" applyAlignment="1">
      <alignment horizontal="right"/>
      <protection/>
    </xf>
    <xf numFmtId="0" fontId="12" fillId="0" borderId="14" xfId="22" applyBorder="1" applyAlignment="1">
      <alignment horizontal="right"/>
      <protection/>
    </xf>
    <xf numFmtId="0" fontId="12" fillId="7" borderId="14" xfId="22" applyFill="1" applyBorder="1" applyAlignment="1">
      <alignment horizontal="right"/>
      <protection/>
    </xf>
    <xf numFmtId="0" fontId="84" fillId="3" borderId="16" xfId="22" applyFont="1" applyFill="1" applyBorder="1" applyAlignment="1">
      <alignment horizontal="center" vertical="center" wrapText="1"/>
      <protection/>
    </xf>
    <xf numFmtId="0" fontId="14" fillId="4" borderId="1" xfId="22" applyFont="1" applyFill="1" applyBorder="1" applyAlignment="1">
      <alignment wrapText="1"/>
      <protection/>
    </xf>
    <xf numFmtId="0" fontId="14" fillId="4" borderId="15" xfId="22" applyFont="1" applyFill="1" applyBorder="1" applyAlignment="1">
      <alignment wrapText="1"/>
      <protection/>
    </xf>
    <xf numFmtId="0" fontId="14" fillId="4" borderId="2" xfId="22" applyFont="1" applyFill="1" applyBorder="1" applyAlignment="1">
      <alignment wrapText="1"/>
      <protection/>
    </xf>
    <xf numFmtId="0" fontId="14" fillId="4" borderId="5" xfId="22" applyFont="1" applyFill="1" applyBorder="1" applyAlignment="1">
      <alignment wrapText="1"/>
      <protection/>
    </xf>
    <xf numFmtId="0" fontId="14" fillId="4" borderId="16" xfId="22" applyFont="1" applyFill="1" applyBorder="1" applyAlignment="1">
      <alignment wrapText="1"/>
      <protection/>
    </xf>
    <xf numFmtId="0" fontId="14" fillId="4" borderId="6" xfId="22" applyFont="1" applyFill="1" applyBorder="1" applyAlignment="1">
      <alignment wrapText="1"/>
      <protection/>
    </xf>
    <xf numFmtId="189" fontId="68" fillId="10" borderId="50" xfId="22" applyNumberFormat="1" applyFont="1" applyFill="1" applyBorder="1" applyAlignment="1">
      <alignment horizontal="center"/>
      <protection/>
    </xf>
    <xf numFmtId="189" fontId="68" fillId="10" borderId="51" xfId="22" applyNumberFormat="1" applyFont="1" applyFill="1" applyBorder="1" applyAlignment="1">
      <alignment horizontal="center"/>
      <protection/>
    </xf>
    <xf numFmtId="189" fontId="68" fillId="10" borderId="33" xfId="22" applyNumberFormat="1" applyFont="1" applyFill="1" applyBorder="1" applyAlignment="1">
      <alignment horizontal="center"/>
      <protection/>
    </xf>
    <xf numFmtId="189" fontId="68" fillId="10" borderId="13" xfId="22" applyNumberFormat="1" applyFont="1" applyFill="1" applyBorder="1" applyAlignment="1">
      <alignment horizontal="center"/>
      <protection/>
    </xf>
    <xf numFmtId="189" fontId="68" fillId="10" borderId="14" xfId="22" applyNumberFormat="1" applyFont="1" applyFill="1" applyBorder="1" applyAlignment="1">
      <alignment horizontal="center"/>
      <protection/>
    </xf>
    <xf numFmtId="0" fontId="35" fillId="3" borderId="15" xfId="22" applyFont="1" applyFill="1" applyBorder="1" applyAlignment="1">
      <alignment wrapText="1"/>
      <protection/>
    </xf>
    <xf numFmtId="0" fontId="35" fillId="0" borderId="15" xfId="22" applyFont="1" applyBorder="1" applyAlignment="1">
      <alignment wrapText="1"/>
      <protection/>
    </xf>
    <xf numFmtId="0" fontId="35" fillId="0" borderId="0" xfId="22" applyFont="1" applyBorder="1" applyAlignment="1">
      <alignment wrapText="1"/>
      <protection/>
    </xf>
    <xf numFmtId="0" fontId="12" fillId="10" borderId="12" xfId="22" applyFill="1" applyBorder="1" applyAlignment="1">
      <alignment horizontal="center"/>
      <protection/>
    </xf>
    <xf numFmtId="0" fontId="12" fillId="10" borderId="13" xfId="22" applyFill="1" applyBorder="1" applyAlignment="1">
      <alignment horizontal="center"/>
      <protection/>
    </xf>
    <xf numFmtId="0" fontId="12" fillId="10" borderId="14" xfId="22" applyFill="1" applyBorder="1" applyAlignment="1">
      <alignment horizontal="center"/>
      <protection/>
    </xf>
    <xf numFmtId="0" fontId="83" fillId="7" borderId="1" xfId="22" applyFont="1" applyFill="1" applyBorder="1" applyAlignment="1">
      <alignment horizontal="right"/>
      <protection/>
    </xf>
    <xf numFmtId="0" fontId="12" fillId="7" borderId="15" xfId="22" applyFill="1" applyBorder="1" applyAlignment="1">
      <alignment horizontal="right"/>
      <protection/>
    </xf>
    <xf numFmtId="0" fontId="25" fillId="0" borderId="0" xfId="0" applyFont="1" applyAlignment="1">
      <alignment wrapText="1"/>
    </xf>
    <xf numFmtId="0" fontId="3" fillId="8" borderId="7" xfId="0" applyFont="1" applyFill="1" applyBorder="1" applyAlignment="1">
      <alignment horizontal="center"/>
    </xf>
    <xf numFmtId="0" fontId="3" fillId="0" borderId="7"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9z 9c Final proto v3c" xfId="21"/>
    <cellStyle name="Normal_GR_FAQ part 2" xfId="22"/>
    <cellStyle name="Percent" xfId="23"/>
  </cellStyles>
  <dxfs count="2">
    <dxf>
      <font>
        <b/>
        <i val="0"/>
        <color rgb="FFFFFFFF"/>
      </font>
      <fill>
        <patternFill>
          <bgColor rgb="FFFF0000"/>
        </patternFill>
      </fill>
      <border/>
    </dxf>
    <dxf>
      <font>
        <b/>
        <i val="0"/>
        <color rgb="FF000000"/>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solidFill>
          <a:srgbClr val="FFFF00"/>
        </a:solidFill>
        <a:ln w="3175">
          <a:noFill/>
        </a:ln>
      </c:spPr>
      <c:txPr>
        <a:bodyPr vert="horz" rot="0"/>
        <a:lstStyle/>
        <a:p>
          <a:pPr>
            <a:defRPr lang="en-US" cap="none" sz="1200" b="1" i="0" u="none" baseline="0">
              <a:latin typeface="Arial"/>
              <a:ea typeface="Arial"/>
              <a:cs typeface="Arial"/>
            </a:defRPr>
          </a:pPr>
        </a:p>
      </c:txPr>
    </c:title>
    <c:plotArea>
      <c:layout/>
      <c:scatterChart>
        <c:scatterStyle val="smoothMarker"/>
        <c:varyColors val="0"/>
        <c:ser>
          <c:idx val="0"/>
          <c:order val="0"/>
          <c:tx>
            <c:strRef>
              <c:f>Calcs!$AQ$120</c:f>
              <c:strCache>
                <c:ptCount val="1"/>
                <c:pt idx="0">
                  <c:v>Rotor RPM</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Calcs!$AN$121:$AN$221</c:f>
              <c:numCache>
                <c:ptCount val="101"/>
                <c:pt idx="0">
                  <c:v>100</c:v>
                </c:pt>
                <c:pt idx="1">
                  <c:v>99</c:v>
                </c:pt>
                <c:pt idx="2">
                  <c:v>98</c:v>
                </c:pt>
                <c:pt idx="3">
                  <c:v>97</c:v>
                </c:pt>
                <c:pt idx="4">
                  <c:v>96</c:v>
                </c:pt>
                <c:pt idx="5">
                  <c:v>95</c:v>
                </c:pt>
                <c:pt idx="6">
                  <c:v>94</c:v>
                </c:pt>
                <c:pt idx="7">
                  <c:v>93</c:v>
                </c:pt>
                <c:pt idx="8">
                  <c:v>92</c:v>
                </c:pt>
                <c:pt idx="9">
                  <c:v>91</c:v>
                </c:pt>
                <c:pt idx="10">
                  <c:v>90</c:v>
                </c:pt>
                <c:pt idx="11">
                  <c:v>89</c:v>
                </c:pt>
                <c:pt idx="12">
                  <c:v>88</c:v>
                </c:pt>
                <c:pt idx="13">
                  <c:v>87</c:v>
                </c:pt>
                <c:pt idx="14">
                  <c:v>86</c:v>
                </c:pt>
                <c:pt idx="15">
                  <c:v>85</c:v>
                </c:pt>
                <c:pt idx="16">
                  <c:v>84</c:v>
                </c:pt>
                <c:pt idx="17">
                  <c:v>83</c:v>
                </c:pt>
                <c:pt idx="18">
                  <c:v>82</c:v>
                </c:pt>
                <c:pt idx="19">
                  <c:v>81</c:v>
                </c:pt>
                <c:pt idx="20">
                  <c:v>80</c:v>
                </c:pt>
                <c:pt idx="21">
                  <c:v>79</c:v>
                </c:pt>
                <c:pt idx="22">
                  <c:v>78</c:v>
                </c:pt>
                <c:pt idx="23">
                  <c:v>77</c:v>
                </c:pt>
                <c:pt idx="24">
                  <c:v>76</c:v>
                </c:pt>
                <c:pt idx="25">
                  <c:v>75</c:v>
                </c:pt>
                <c:pt idx="26">
                  <c:v>74</c:v>
                </c:pt>
                <c:pt idx="27">
                  <c:v>73</c:v>
                </c:pt>
                <c:pt idx="28">
                  <c:v>72</c:v>
                </c:pt>
                <c:pt idx="29">
                  <c:v>71</c:v>
                </c:pt>
                <c:pt idx="30">
                  <c:v>70</c:v>
                </c:pt>
                <c:pt idx="31">
                  <c:v>69</c:v>
                </c:pt>
                <c:pt idx="32">
                  <c:v>68</c:v>
                </c:pt>
                <c:pt idx="33">
                  <c:v>67</c:v>
                </c:pt>
                <c:pt idx="34">
                  <c:v>66</c:v>
                </c:pt>
                <c:pt idx="35">
                  <c:v>65</c:v>
                </c:pt>
                <c:pt idx="36">
                  <c:v>64</c:v>
                </c:pt>
                <c:pt idx="37">
                  <c:v>63</c:v>
                </c:pt>
                <c:pt idx="38">
                  <c:v>62</c:v>
                </c:pt>
                <c:pt idx="39">
                  <c:v>61</c:v>
                </c:pt>
                <c:pt idx="40">
                  <c:v>60</c:v>
                </c:pt>
                <c:pt idx="41">
                  <c:v>59</c:v>
                </c:pt>
                <c:pt idx="42">
                  <c:v>58</c:v>
                </c:pt>
                <c:pt idx="43">
                  <c:v>57</c:v>
                </c:pt>
                <c:pt idx="44">
                  <c:v>56</c:v>
                </c:pt>
                <c:pt idx="45">
                  <c:v>55</c:v>
                </c:pt>
                <c:pt idx="46">
                  <c:v>54</c:v>
                </c:pt>
                <c:pt idx="47">
                  <c:v>53</c:v>
                </c:pt>
                <c:pt idx="48">
                  <c:v>52</c:v>
                </c:pt>
                <c:pt idx="49">
                  <c:v>51</c:v>
                </c:pt>
                <c:pt idx="50">
                  <c:v>50</c:v>
                </c:pt>
                <c:pt idx="51">
                  <c:v>49</c:v>
                </c:pt>
                <c:pt idx="52">
                  <c:v>48</c:v>
                </c:pt>
                <c:pt idx="53">
                  <c:v>47</c:v>
                </c:pt>
                <c:pt idx="54">
                  <c:v>46</c:v>
                </c:pt>
                <c:pt idx="55">
                  <c:v>45</c:v>
                </c:pt>
                <c:pt idx="56">
                  <c:v>44</c:v>
                </c:pt>
                <c:pt idx="57">
                  <c:v>43</c:v>
                </c:pt>
                <c:pt idx="58">
                  <c:v>42</c:v>
                </c:pt>
                <c:pt idx="59">
                  <c:v>41</c:v>
                </c:pt>
                <c:pt idx="60">
                  <c:v>40</c:v>
                </c:pt>
                <c:pt idx="61">
                  <c:v>39</c:v>
                </c:pt>
                <c:pt idx="62">
                  <c:v>38</c:v>
                </c:pt>
                <c:pt idx="63">
                  <c:v>37</c:v>
                </c:pt>
                <c:pt idx="64">
                  <c:v>36</c:v>
                </c:pt>
                <c:pt idx="65">
                  <c:v>35</c:v>
                </c:pt>
                <c:pt idx="66">
                  <c:v>34</c:v>
                </c:pt>
                <c:pt idx="67">
                  <c:v>33</c:v>
                </c:pt>
                <c:pt idx="68">
                  <c:v>32</c:v>
                </c:pt>
                <c:pt idx="69">
                  <c:v>31</c:v>
                </c:pt>
                <c:pt idx="70">
                  <c:v>30</c:v>
                </c:pt>
                <c:pt idx="71">
                  <c:v>29</c:v>
                </c:pt>
                <c:pt idx="72">
                  <c:v>28</c:v>
                </c:pt>
                <c:pt idx="73">
                  <c:v>27</c:v>
                </c:pt>
                <c:pt idx="74">
                  <c:v>26</c:v>
                </c:pt>
                <c:pt idx="75">
                  <c:v>25</c:v>
                </c:pt>
                <c:pt idx="76">
                  <c:v>24</c:v>
                </c:pt>
                <c:pt idx="77">
                  <c:v>23</c:v>
                </c:pt>
                <c:pt idx="78">
                  <c:v>22</c:v>
                </c:pt>
                <c:pt idx="79">
                  <c:v>21</c:v>
                </c:pt>
                <c:pt idx="80">
                  <c:v>20</c:v>
                </c:pt>
                <c:pt idx="81">
                  <c:v>19</c:v>
                </c:pt>
                <c:pt idx="82">
                  <c:v>18</c:v>
                </c:pt>
                <c:pt idx="83">
                  <c:v>17</c:v>
                </c:pt>
                <c:pt idx="84">
                  <c:v>16</c:v>
                </c:pt>
                <c:pt idx="85">
                  <c:v>15</c:v>
                </c:pt>
                <c:pt idx="86">
                  <c:v>14</c:v>
                </c:pt>
                <c:pt idx="87">
                  <c:v>13</c:v>
                </c:pt>
                <c:pt idx="88">
                  <c:v>12</c:v>
                </c:pt>
                <c:pt idx="89">
                  <c:v>11</c:v>
                </c:pt>
                <c:pt idx="90">
                  <c:v>10</c:v>
                </c:pt>
                <c:pt idx="91">
                  <c:v>9</c:v>
                </c:pt>
                <c:pt idx="92">
                  <c:v>8</c:v>
                </c:pt>
                <c:pt idx="93">
                  <c:v>7</c:v>
                </c:pt>
                <c:pt idx="94">
                  <c:v>6</c:v>
                </c:pt>
                <c:pt idx="95">
                  <c:v>5</c:v>
                </c:pt>
                <c:pt idx="96">
                  <c:v>4</c:v>
                </c:pt>
                <c:pt idx="97">
                  <c:v>3</c:v>
                </c:pt>
                <c:pt idx="98">
                  <c:v>2</c:v>
                </c:pt>
                <c:pt idx="99">
                  <c:v>1</c:v>
                </c:pt>
                <c:pt idx="100">
                  <c:v>0</c:v>
                </c:pt>
              </c:numCache>
            </c:numRef>
          </c:xVal>
          <c:yVal>
            <c:numRef>
              <c:f>Calcs!$AS$121:$AS$221</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1"/>
        </c:ser>
        <c:axId val="28495304"/>
        <c:axId val="55131145"/>
      </c:scatterChart>
      <c:valAx>
        <c:axId val="28495304"/>
        <c:scaling>
          <c:orientation val="minMax"/>
        </c:scaling>
        <c:axPos val="b"/>
        <c:title>
          <c:tx>
            <c:rich>
              <a:bodyPr vert="horz" rot="0" anchor="ctr"/>
              <a:lstStyle/>
              <a:p>
                <a:pPr algn="ctr">
                  <a:defRPr/>
                </a:pPr>
                <a:r>
                  <a:rPr lang="en-US" cap="none" sz="1200" b="1" i="0" u="none" baseline="0">
                    <a:latin typeface="Arial"/>
                    <a:ea typeface="Arial"/>
                    <a:cs typeface="Arial"/>
                  </a:rPr>
                  <a:t>EPA</a:t>
                </a:r>
              </a:p>
            </c:rich>
          </c:tx>
          <c:layout/>
          <c:overlay val="0"/>
          <c:spPr>
            <a:noFill/>
            <a:ln>
              <a:noFill/>
            </a:ln>
          </c:spPr>
        </c:title>
        <c:majorGridlines/>
        <c:minorGridlines/>
        <c:delete val="0"/>
        <c:numFmt formatCode="General" sourceLinked="1"/>
        <c:majorTickMark val="out"/>
        <c:minorTickMark val="none"/>
        <c:tickLblPos val="nextTo"/>
        <c:crossAx val="55131145"/>
        <c:crosses val="autoZero"/>
        <c:crossBetween val="midCat"/>
        <c:dispUnits/>
        <c:majorUnit val="10"/>
        <c:minorUnit val="2"/>
      </c:valAx>
      <c:valAx>
        <c:axId val="55131145"/>
        <c:scaling>
          <c:orientation val="minMax"/>
          <c:min val="600"/>
        </c:scaling>
        <c:axPos val="l"/>
        <c:title>
          <c:tx>
            <c:rich>
              <a:bodyPr vert="horz" rot="-5400000" anchor="ctr"/>
              <a:lstStyle/>
              <a:p>
                <a:pPr algn="ctr">
                  <a:defRPr/>
                </a:pPr>
                <a:r>
                  <a:rPr lang="en-US" cap="none" sz="1200" b="1" i="0" u="none" baseline="0">
                    <a:latin typeface="Arial"/>
                    <a:ea typeface="Arial"/>
                    <a:cs typeface="Arial"/>
                  </a:rPr>
                  <a:t>Head Speed</a:t>
                </a:r>
              </a:p>
            </c:rich>
          </c:tx>
          <c:layout/>
          <c:overlay val="0"/>
          <c:spPr>
            <a:noFill/>
            <a:ln>
              <a:noFill/>
            </a:ln>
          </c:spPr>
        </c:title>
        <c:majorGridlines/>
        <c:minorGridlines/>
        <c:delete val="0"/>
        <c:numFmt formatCode="General" sourceLinked="1"/>
        <c:majorTickMark val="out"/>
        <c:minorTickMark val="none"/>
        <c:tickLblPos val="nextTo"/>
        <c:crossAx val="28495304"/>
        <c:crosses val="autoZero"/>
        <c:crossBetween val="midCat"/>
        <c:dispUnits/>
        <c:majorUnit val="200"/>
        <c:minorUnit val="50"/>
      </c:valAx>
      <c:spPr>
        <a:no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Engine RPM</a:t>
            </a:r>
          </a:p>
        </c:rich>
      </c:tx>
      <c:layout/>
      <c:spPr>
        <a:solidFill>
          <a:srgbClr val="FF0000"/>
        </a:solidFill>
        <a:ln w="3175">
          <a:noFill/>
        </a:ln>
      </c:spPr>
    </c:title>
    <c:plotArea>
      <c:layout/>
      <c:scatterChart>
        <c:scatterStyle val="smoothMarker"/>
        <c:varyColors val="0"/>
        <c:ser>
          <c:idx val="0"/>
          <c:order val="0"/>
          <c:tx>
            <c:strRef>
              <c:f>Calcs!$AQ$120</c:f>
              <c:strCache>
                <c:ptCount val="1"/>
                <c:pt idx="0">
                  <c:v>Rotor RPM</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Calcs!$AN$121:$AN$221</c:f>
              <c:numCache>
                <c:ptCount val="101"/>
                <c:pt idx="0">
                  <c:v>100</c:v>
                </c:pt>
                <c:pt idx="1">
                  <c:v>99</c:v>
                </c:pt>
                <c:pt idx="2">
                  <c:v>98</c:v>
                </c:pt>
                <c:pt idx="3">
                  <c:v>97</c:v>
                </c:pt>
                <c:pt idx="4">
                  <c:v>96</c:v>
                </c:pt>
                <c:pt idx="5">
                  <c:v>95</c:v>
                </c:pt>
                <c:pt idx="6">
                  <c:v>94</c:v>
                </c:pt>
                <c:pt idx="7">
                  <c:v>93</c:v>
                </c:pt>
                <c:pt idx="8">
                  <c:v>92</c:v>
                </c:pt>
                <c:pt idx="9">
                  <c:v>91</c:v>
                </c:pt>
                <c:pt idx="10">
                  <c:v>90</c:v>
                </c:pt>
                <c:pt idx="11">
                  <c:v>89</c:v>
                </c:pt>
                <c:pt idx="12">
                  <c:v>88</c:v>
                </c:pt>
                <c:pt idx="13">
                  <c:v>87</c:v>
                </c:pt>
                <c:pt idx="14">
                  <c:v>86</c:v>
                </c:pt>
                <c:pt idx="15">
                  <c:v>85</c:v>
                </c:pt>
                <c:pt idx="16">
                  <c:v>84</c:v>
                </c:pt>
                <c:pt idx="17">
                  <c:v>83</c:v>
                </c:pt>
                <c:pt idx="18">
                  <c:v>82</c:v>
                </c:pt>
                <c:pt idx="19">
                  <c:v>81</c:v>
                </c:pt>
                <c:pt idx="20">
                  <c:v>80</c:v>
                </c:pt>
                <c:pt idx="21">
                  <c:v>79</c:v>
                </c:pt>
                <c:pt idx="22">
                  <c:v>78</c:v>
                </c:pt>
                <c:pt idx="23">
                  <c:v>77</c:v>
                </c:pt>
                <c:pt idx="24">
                  <c:v>76</c:v>
                </c:pt>
                <c:pt idx="25">
                  <c:v>75</c:v>
                </c:pt>
                <c:pt idx="26">
                  <c:v>74</c:v>
                </c:pt>
                <c:pt idx="27">
                  <c:v>73</c:v>
                </c:pt>
                <c:pt idx="28">
                  <c:v>72</c:v>
                </c:pt>
                <c:pt idx="29">
                  <c:v>71</c:v>
                </c:pt>
                <c:pt idx="30">
                  <c:v>70</c:v>
                </c:pt>
                <c:pt idx="31">
                  <c:v>69</c:v>
                </c:pt>
                <c:pt idx="32">
                  <c:v>68</c:v>
                </c:pt>
                <c:pt idx="33">
                  <c:v>67</c:v>
                </c:pt>
                <c:pt idx="34">
                  <c:v>66</c:v>
                </c:pt>
                <c:pt idx="35">
                  <c:v>65</c:v>
                </c:pt>
                <c:pt idx="36">
                  <c:v>64</c:v>
                </c:pt>
                <c:pt idx="37">
                  <c:v>63</c:v>
                </c:pt>
                <c:pt idx="38">
                  <c:v>62</c:v>
                </c:pt>
                <c:pt idx="39">
                  <c:v>61</c:v>
                </c:pt>
                <c:pt idx="40">
                  <c:v>60</c:v>
                </c:pt>
                <c:pt idx="41">
                  <c:v>59</c:v>
                </c:pt>
                <c:pt idx="42">
                  <c:v>58</c:v>
                </c:pt>
                <c:pt idx="43">
                  <c:v>57</c:v>
                </c:pt>
                <c:pt idx="44">
                  <c:v>56</c:v>
                </c:pt>
                <c:pt idx="45">
                  <c:v>55</c:v>
                </c:pt>
                <c:pt idx="46">
                  <c:v>54</c:v>
                </c:pt>
                <c:pt idx="47">
                  <c:v>53</c:v>
                </c:pt>
                <c:pt idx="48">
                  <c:v>52</c:v>
                </c:pt>
                <c:pt idx="49">
                  <c:v>51</c:v>
                </c:pt>
                <c:pt idx="50">
                  <c:v>50</c:v>
                </c:pt>
                <c:pt idx="51">
                  <c:v>49</c:v>
                </c:pt>
                <c:pt idx="52">
                  <c:v>48</c:v>
                </c:pt>
                <c:pt idx="53">
                  <c:v>47</c:v>
                </c:pt>
                <c:pt idx="54">
                  <c:v>46</c:v>
                </c:pt>
                <c:pt idx="55">
                  <c:v>45</c:v>
                </c:pt>
                <c:pt idx="56">
                  <c:v>44</c:v>
                </c:pt>
                <c:pt idx="57">
                  <c:v>43</c:v>
                </c:pt>
                <c:pt idx="58">
                  <c:v>42</c:v>
                </c:pt>
                <c:pt idx="59">
                  <c:v>41</c:v>
                </c:pt>
                <c:pt idx="60">
                  <c:v>40</c:v>
                </c:pt>
                <c:pt idx="61">
                  <c:v>39</c:v>
                </c:pt>
                <c:pt idx="62">
                  <c:v>38</c:v>
                </c:pt>
                <c:pt idx="63">
                  <c:v>37</c:v>
                </c:pt>
                <c:pt idx="64">
                  <c:v>36</c:v>
                </c:pt>
                <c:pt idx="65">
                  <c:v>35</c:v>
                </c:pt>
                <c:pt idx="66">
                  <c:v>34</c:v>
                </c:pt>
                <c:pt idx="67">
                  <c:v>33</c:v>
                </c:pt>
                <c:pt idx="68">
                  <c:v>32</c:v>
                </c:pt>
                <c:pt idx="69">
                  <c:v>31</c:v>
                </c:pt>
                <c:pt idx="70">
                  <c:v>30</c:v>
                </c:pt>
                <c:pt idx="71">
                  <c:v>29</c:v>
                </c:pt>
                <c:pt idx="72">
                  <c:v>28</c:v>
                </c:pt>
                <c:pt idx="73">
                  <c:v>27</c:v>
                </c:pt>
                <c:pt idx="74">
                  <c:v>26</c:v>
                </c:pt>
                <c:pt idx="75">
                  <c:v>25</c:v>
                </c:pt>
                <c:pt idx="76">
                  <c:v>24</c:v>
                </c:pt>
                <c:pt idx="77">
                  <c:v>23</c:v>
                </c:pt>
                <c:pt idx="78">
                  <c:v>22</c:v>
                </c:pt>
                <c:pt idx="79">
                  <c:v>21</c:v>
                </c:pt>
                <c:pt idx="80">
                  <c:v>20</c:v>
                </c:pt>
                <c:pt idx="81">
                  <c:v>19</c:v>
                </c:pt>
                <c:pt idx="82">
                  <c:v>18</c:v>
                </c:pt>
                <c:pt idx="83">
                  <c:v>17</c:v>
                </c:pt>
                <c:pt idx="84">
                  <c:v>16</c:v>
                </c:pt>
                <c:pt idx="85">
                  <c:v>15</c:v>
                </c:pt>
                <c:pt idx="86">
                  <c:v>14</c:v>
                </c:pt>
                <c:pt idx="87">
                  <c:v>13</c:v>
                </c:pt>
                <c:pt idx="88">
                  <c:v>12</c:v>
                </c:pt>
                <c:pt idx="89">
                  <c:v>11</c:v>
                </c:pt>
                <c:pt idx="90">
                  <c:v>10</c:v>
                </c:pt>
                <c:pt idx="91">
                  <c:v>9</c:v>
                </c:pt>
                <c:pt idx="92">
                  <c:v>8</c:v>
                </c:pt>
                <c:pt idx="93">
                  <c:v>7</c:v>
                </c:pt>
                <c:pt idx="94">
                  <c:v>6</c:v>
                </c:pt>
                <c:pt idx="95">
                  <c:v>5</c:v>
                </c:pt>
                <c:pt idx="96">
                  <c:v>4</c:v>
                </c:pt>
                <c:pt idx="97">
                  <c:v>3</c:v>
                </c:pt>
                <c:pt idx="98">
                  <c:v>2</c:v>
                </c:pt>
                <c:pt idx="99">
                  <c:v>1</c:v>
                </c:pt>
                <c:pt idx="100">
                  <c:v>0</c:v>
                </c:pt>
              </c:numCache>
            </c:numRef>
          </c:xVal>
          <c:yVal>
            <c:numRef>
              <c:f>Calcs!$AT$121:$AT$221</c:f>
              <c:numCach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yVal>
          <c:smooth val="1"/>
        </c:ser>
        <c:axId val="26418258"/>
        <c:axId val="36437731"/>
      </c:scatterChart>
      <c:valAx>
        <c:axId val="26418258"/>
        <c:scaling>
          <c:orientation val="minMax"/>
          <c:max val="110"/>
        </c:scaling>
        <c:axPos val="b"/>
        <c:title>
          <c:tx>
            <c:rich>
              <a:bodyPr vert="horz" rot="0" anchor="ctr"/>
              <a:lstStyle/>
              <a:p>
                <a:pPr algn="ctr">
                  <a:defRPr/>
                </a:pPr>
                <a:r>
                  <a:rPr lang="en-US" cap="none" sz="1200" b="1" i="0" u="none" baseline="0">
                    <a:latin typeface="Arial"/>
                    <a:ea typeface="Arial"/>
                    <a:cs typeface="Arial"/>
                  </a:rPr>
                  <a:t>EPA</a:t>
                </a:r>
              </a:p>
            </c:rich>
          </c:tx>
          <c:layout/>
          <c:overlay val="0"/>
          <c:spPr>
            <a:noFill/>
            <a:ln>
              <a:noFill/>
            </a:ln>
          </c:spPr>
        </c:title>
        <c:minorGridlines/>
        <c:delete val="0"/>
        <c:numFmt formatCode="General" sourceLinked="1"/>
        <c:majorTickMark val="out"/>
        <c:minorTickMark val="none"/>
        <c:tickLblPos val="nextTo"/>
        <c:crossAx val="36437731"/>
        <c:crosses val="autoZero"/>
        <c:crossBetween val="midCat"/>
        <c:dispUnits/>
        <c:majorUnit val="10"/>
      </c:valAx>
      <c:valAx>
        <c:axId val="36437731"/>
        <c:scaling>
          <c:orientation val="minMax"/>
          <c:min val="5000"/>
        </c:scaling>
        <c:axPos val="l"/>
        <c:title>
          <c:tx>
            <c:rich>
              <a:bodyPr vert="horz" rot="-5400000" anchor="ctr"/>
              <a:lstStyle/>
              <a:p>
                <a:pPr algn="ctr">
                  <a:defRPr/>
                </a:pPr>
                <a:r>
                  <a:rPr lang="en-US" cap="none" sz="1200" b="1" i="0" u="none" baseline="0">
                    <a:latin typeface="Arial"/>
                    <a:ea typeface="Arial"/>
                    <a:cs typeface="Arial"/>
                  </a:rPr>
                  <a:t>RPM</a:t>
                </a:r>
              </a:p>
            </c:rich>
          </c:tx>
          <c:layout/>
          <c:overlay val="0"/>
          <c:spPr>
            <a:noFill/>
            <a:ln>
              <a:noFill/>
            </a:ln>
          </c:spPr>
        </c:title>
        <c:majorGridlines/>
        <c:minorGridlines/>
        <c:delete val="0"/>
        <c:numFmt formatCode="General" sourceLinked="0"/>
        <c:majorTickMark val="out"/>
        <c:minorTickMark val="none"/>
        <c:tickLblPos val="nextTo"/>
        <c:crossAx val="26418258"/>
        <c:crosses val="autoZero"/>
        <c:crossBetween val="midCat"/>
        <c:dispUnits/>
        <c:minorUnit val="500"/>
      </c:valAx>
      <c:spPr>
        <a:no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Chart2">
    <tabColor indexed="13"/>
  </sheetPr>
  <sheetViews>
    <sheetView workbookViewId="0"/>
  </sheetViews>
  <pageMargins left="0.47" right="0.46" top="0.54" bottom="0.81" header="0.5" footer="0.5"/>
  <pageSetup horizontalDpi="300" verticalDpi="300" orientation="landscape"/>
  <headerFooter>
    <oddFooter>&amp;LModel Avionics   © Copyright 2006&amp;R&amp;D  &amp;T</oddFooter>
  </headerFooter>
  <drawing r:id="rId1"/>
</chartsheet>
</file>

<file path=xl/chartsheets/sheet2.xml><?xml version="1.0" encoding="utf-8"?>
<chartsheet xmlns="http://schemas.openxmlformats.org/spreadsheetml/2006/main" xmlns:r="http://schemas.openxmlformats.org/officeDocument/2006/relationships">
  <sheetPr codeName="Chart3">
    <tabColor indexed="10"/>
  </sheetPr>
  <sheetViews>
    <sheetView workbookViewId="0"/>
  </sheetViews>
  <pageMargins left="0.39" right="0.46" top="0.62" bottom="0.84" header="0.35" footer="0.5"/>
  <pageSetup horizontalDpi="300" verticalDpi="300" orientation="landscape"/>
  <headerFooter>
    <oddFooter>&amp;LModel Avionics   © Copyright 2006&amp;R&amp;D  &amp;T</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6.jpeg" /><Relationship Id="rId3" Type="http://schemas.openxmlformats.org/officeDocument/2006/relationships/image" Target="../media/image2.jpeg" /><Relationship Id="rId4" Type="http://schemas.openxmlformats.org/officeDocument/2006/relationships/image" Target="../media/image7.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86</xdr:row>
      <xdr:rowOff>28575</xdr:rowOff>
    </xdr:from>
    <xdr:to>
      <xdr:col>8</xdr:col>
      <xdr:colOff>152400</xdr:colOff>
      <xdr:row>95</xdr:row>
      <xdr:rowOff>0</xdr:rowOff>
    </xdr:to>
    <xdr:pic macro="[0]!GOTO_INPUTS">
      <xdr:nvPicPr>
        <xdr:cNvPr id="1" name="Picture 1"/>
        <xdr:cNvPicPr preferRelativeResize="1">
          <a:picLocks noChangeAspect="1"/>
        </xdr:cNvPicPr>
      </xdr:nvPicPr>
      <xdr:blipFill>
        <a:blip r:embed="rId1"/>
        <a:stretch>
          <a:fillRect/>
        </a:stretch>
      </xdr:blipFill>
      <xdr:spPr>
        <a:xfrm>
          <a:off x="1533525" y="15649575"/>
          <a:ext cx="3657600" cy="1428750"/>
        </a:xfrm>
        <a:prstGeom prst="rect">
          <a:avLst/>
        </a:prstGeom>
        <a:noFill/>
        <a:ln w="9525" cmpd="sng">
          <a:noFill/>
        </a:ln>
      </xdr:spPr>
    </xdr:pic>
    <xdr:clientData/>
  </xdr:twoCellAnchor>
  <xdr:twoCellAnchor editAs="absolute">
    <xdr:from>
      <xdr:col>15</xdr:col>
      <xdr:colOff>571500</xdr:colOff>
      <xdr:row>0</xdr:row>
      <xdr:rowOff>38100</xdr:rowOff>
    </xdr:from>
    <xdr:to>
      <xdr:col>17</xdr:col>
      <xdr:colOff>600075</xdr:colOff>
      <xdr:row>2</xdr:row>
      <xdr:rowOff>104775</xdr:rowOff>
    </xdr:to>
    <xdr:pic macro="[0]!GOTO_INPUTS">
      <xdr:nvPicPr>
        <xdr:cNvPr id="2" name="Picture 3"/>
        <xdr:cNvPicPr preferRelativeResize="1">
          <a:picLocks noChangeAspect="1"/>
        </xdr:cNvPicPr>
      </xdr:nvPicPr>
      <xdr:blipFill>
        <a:blip r:embed="rId2"/>
        <a:stretch>
          <a:fillRect/>
        </a:stretch>
      </xdr:blipFill>
      <xdr:spPr>
        <a:xfrm>
          <a:off x="9877425" y="38100"/>
          <a:ext cx="1247775" cy="428625"/>
        </a:xfrm>
        <a:prstGeom prst="rect">
          <a:avLst/>
        </a:prstGeom>
        <a:solidFill>
          <a:srgbClr val="FFFFFF"/>
        </a:solidFill>
        <a:ln w="9525" cmpd="sng">
          <a:solidFill>
            <a:srgbClr val="000000"/>
          </a:solidFill>
          <a:headEnd type="none"/>
          <a:tailEnd type="none"/>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142875</xdr:colOff>
      <xdr:row>5</xdr:row>
      <xdr:rowOff>171450</xdr:rowOff>
    </xdr:to>
    <xdr:pic macro="[0]!Fit_To_Screen">
      <xdr:nvPicPr>
        <xdr:cNvPr id="1" name="Picture 4"/>
        <xdr:cNvPicPr preferRelativeResize="1">
          <a:picLocks noChangeAspect="1"/>
        </xdr:cNvPicPr>
      </xdr:nvPicPr>
      <xdr:blipFill>
        <a:blip r:embed="rId1"/>
        <a:stretch>
          <a:fillRect/>
        </a:stretch>
      </xdr:blipFill>
      <xdr:spPr>
        <a:xfrm>
          <a:off x="0" y="0"/>
          <a:ext cx="4210050" cy="1647825"/>
        </a:xfrm>
        <a:prstGeom prst="rect">
          <a:avLst/>
        </a:prstGeom>
        <a:noFill/>
        <a:ln w="9525" cmpd="sng">
          <a:noFill/>
        </a:ln>
      </xdr:spPr>
    </xdr:pic>
    <xdr:clientData/>
  </xdr:twoCellAnchor>
  <xdr:twoCellAnchor editAs="absolute">
    <xdr:from>
      <xdr:col>9</xdr:col>
      <xdr:colOff>390525</xdr:colOff>
      <xdr:row>0</xdr:row>
      <xdr:rowOff>180975</xdr:rowOff>
    </xdr:from>
    <xdr:to>
      <xdr:col>14</xdr:col>
      <xdr:colOff>361950</xdr:colOff>
      <xdr:row>5</xdr:row>
      <xdr:rowOff>95250</xdr:rowOff>
    </xdr:to>
    <xdr:pic macro="[0]!Print_Worksheet">
      <xdr:nvPicPr>
        <xdr:cNvPr id="2" name="Picture 2"/>
        <xdr:cNvPicPr preferRelativeResize="1">
          <a:picLocks noChangeAspect="1"/>
        </xdr:cNvPicPr>
      </xdr:nvPicPr>
      <xdr:blipFill>
        <a:blip r:embed="rId2"/>
        <a:stretch>
          <a:fillRect/>
        </a:stretch>
      </xdr:blipFill>
      <xdr:spPr>
        <a:xfrm>
          <a:off x="6276975" y="180975"/>
          <a:ext cx="2790825" cy="13906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xdr:row>
      <xdr:rowOff>66675</xdr:rowOff>
    </xdr:from>
    <xdr:to>
      <xdr:col>0</xdr:col>
      <xdr:colOff>2247900</xdr:colOff>
      <xdr:row>5</xdr:row>
      <xdr:rowOff>200025</xdr:rowOff>
    </xdr:to>
    <xdr:pic macro="[0]!Resize_Interface">
      <xdr:nvPicPr>
        <xdr:cNvPr id="1" name="Picture 12"/>
        <xdr:cNvPicPr preferRelativeResize="1">
          <a:picLocks noChangeAspect="1"/>
        </xdr:cNvPicPr>
      </xdr:nvPicPr>
      <xdr:blipFill>
        <a:blip r:embed="rId1"/>
        <a:stretch>
          <a:fillRect/>
        </a:stretch>
      </xdr:blipFill>
      <xdr:spPr>
        <a:xfrm>
          <a:off x="161925" y="276225"/>
          <a:ext cx="2085975" cy="952500"/>
        </a:xfrm>
        <a:prstGeom prst="rect">
          <a:avLst/>
        </a:prstGeom>
        <a:noFill/>
        <a:ln w="9525" cmpd="sng">
          <a:noFill/>
        </a:ln>
      </xdr:spPr>
    </xdr:pic>
    <xdr:clientData fPrintsWithSheet="0"/>
  </xdr:twoCellAnchor>
  <xdr:twoCellAnchor editAs="oneCell">
    <xdr:from>
      <xdr:col>5</xdr:col>
      <xdr:colOff>161925</xdr:colOff>
      <xdr:row>3</xdr:row>
      <xdr:rowOff>47625</xdr:rowOff>
    </xdr:from>
    <xdr:to>
      <xdr:col>5</xdr:col>
      <xdr:colOff>1724025</xdr:colOff>
      <xdr:row>6</xdr:row>
      <xdr:rowOff>171450</xdr:rowOff>
    </xdr:to>
    <xdr:pic macro="[0]!Print_Interface">
      <xdr:nvPicPr>
        <xdr:cNvPr id="2" name="Picture 28"/>
        <xdr:cNvPicPr preferRelativeResize="1">
          <a:picLocks noChangeAspect="1"/>
        </xdr:cNvPicPr>
      </xdr:nvPicPr>
      <xdr:blipFill>
        <a:blip r:embed="rId2"/>
        <a:stretch>
          <a:fillRect/>
        </a:stretch>
      </xdr:blipFill>
      <xdr:spPr>
        <a:xfrm>
          <a:off x="6505575" y="657225"/>
          <a:ext cx="1562100" cy="752475"/>
        </a:xfrm>
        <a:prstGeom prst="rect">
          <a:avLst/>
        </a:prstGeom>
        <a:noFill/>
        <a:ln w="38100" cmpd="sng">
          <a:solidFill>
            <a:srgbClr val="FFFFFF"/>
          </a:solidFill>
          <a:headEnd type="none"/>
          <a:tailEnd type="none"/>
        </a:ln>
      </xdr:spPr>
    </xdr:pic>
    <xdr:clientData fPrintsWithSheet="0"/>
  </xdr:twoCellAnchor>
  <xdr:twoCellAnchor editAs="oneCell">
    <xdr:from>
      <xdr:col>5</xdr:col>
      <xdr:colOff>161925</xdr:colOff>
      <xdr:row>8</xdr:row>
      <xdr:rowOff>38100</xdr:rowOff>
    </xdr:from>
    <xdr:to>
      <xdr:col>5</xdr:col>
      <xdr:colOff>1762125</xdr:colOff>
      <xdr:row>10</xdr:row>
      <xdr:rowOff>238125</xdr:rowOff>
    </xdr:to>
    <xdr:pic macro="[0]!Print_Interface_plus_Graphs">
      <xdr:nvPicPr>
        <xdr:cNvPr id="3" name="Picture 31"/>
        <xdr:cNvPicPr preferRelativeResize="1">
          <a:picLocks noChangeAspect="1"/>
        </xdr:cNvPicPr>
      </xdr:nvPicPr>
      <xdr:blipFill>
        <a:blip r:embed="rId2"/>
        <a:stretch>
          <a:fillRect/>
        </a:stretch>
      </xdr:blipFill>
      <xdr:spPr>
        <a:xfrm>
          <a:off x="6505575" y="1676400"/>
          <a:ext cx="1600200" cy="781050"/>
        </a:xfrm>
        <a:prstGeom prst="rect">
          <a:avLst/>
        </a:prstGeom>
        <a:noFill/>
        <a:ln w="38100" cmpd="sng">
          <a:solidFill>
            <a:srgbClr val="FFFFFF"/>
          </a:solidFill>
          <a:headEnd type="none"/>
          <a:tailEnd type="none"/>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82100" cy="6524625"/>
    <xdr:graphicFrame>
      <xdr:nvGraphicFramePr>
        <xdr:cNvPr id="1" name="Shape 1025"/>
        <xdr:cNvGraphicFramePr/>
      </xdr:nvGraphicFramePr>
      <xdr:xfrm>
        <a:off x="0" y="0"/>
        <a:ext cx="9182100" cy="65246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82100" cy="6429375"/>
    <xdr:graphicFrame>
      <xdr:nvGraphicFramePr>
        <xdr:cNvPr id="1" name="Shape 1025"/>
        <xdr:cNvGraphicFramePr/>
      </xdr:nvGraphicFramePr>
      <xdr:xfrm>
        <a:off x="0" y="0"/>
        <a:ext cx="9182100" cy="64293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104775</xdr:colOff>
      <xdr:row>0</xdr:row>
      <xdr:rowOff>152400</xdr:rowOff>
    </xdr:from>
    <xdr:to>
      <xdr:col>16</xdr:col>
      <xdr:colOff>76200</xdr:colOff>
      <xdr:row>1</xdr:row>
      <xdr:rowOff>323850</xdr:rowOff>
    </xdr:to>
    <xdr:pic macro="[0]!Print_FAQs">
      <xdr:nvPicPr>
        <xdr:cNvPr id="1" name="Picture 1"/>
        <xdr:cNvPicPr preferRelativeResize="1">
          <a:picLocks noChangeAspect="1"/>
        </xdr:cNvPicPr>
      </xdr:nvPicPr>
      <xdr:blipFill>
        <a:blip r:embed="rId1"/>
        <a:stretch>
          <a:fillRect/>
        </a:stretch>
      </xdr:blipFill>
      <xdr:spPr>
        <a:xfrm>
          <a:off x="6829425" y="152400"/>
          <a:ext cx="3019425" cy="1181100"/>
        </a:xfrm>
        <a:prstGeom prst="rect">
          <a:avLst/>
        </a:prstGeom>
        <a:noFill/>
        <a:ln w="9525" cmpd="sng">
          <a:noFill/>
        </a:ln>
      </xdr:spPr>
    </xdr:pic>
    <xdr:clientData/>
  </xdr:twoCellAnchor>
  <xdr:twoCellAnchor editAs="absolute">
    <xdr:from>
      <xdr:col>0</xdr:col>
      <xdr:colOff>0</xdr:colOff>
      <xdr:row>0</xdr:row>
      <xdr:rowOff>0</xdr:rowOff>
    </xdr:from>
    <xdr:to>
      <xdr:col>2</xdr:col>
      <xdr:colOff>47625</xdr:colOff>
      <xdr:row>0</xdr:row>
      <xdr:rowOff>590550</xdr:rowOff>
    </xdr:to>
    <xdr:pic macro="[0]!Resize_FAQs">
      <xdr:nvPicPr>
        <xdr:cNvPr id="2" name="Picture 2"/>
        <xdr:cNvPicPr preferRelativeResize="1">
          <a:picLocks noChangeAspect="1"/>
        </xdr:cNvPicPr>
      </xdr:nvPicPr>
      <xdr:blipFill>
        <a:blip r:embed="rId2"/>
        <a:stretch>
          <a:fillRect/>
        </a:stretch>
      </xdr:blipFill>
      <xdr:spPr>
        <a:xfrm>
          <a:off x="0" y="0"/>
          <a:ext cx="1285875" cy="590550"/>
        </a:xfrm>
        <a:prstGeom prst="rect">
          <a:avLst/>
        </a:prstGeom>
        <a:noFill/>
        <a:ln w="9525" cmpd="sng">
          <a:noFill/>
        </a:ln>
      </xdr:spPr>
    </xdr:pic>
    <xdr:clientData fPrintsWithSheet="0"/>
  </xdr:twoCellAnchor>
  <xdr:twoCellAnchor editAs="absolute">
    <xdr:from>
      <xdr:col>13</xdr:col>
      <xdr:colOff>66675</xdr:colOff>
      <xdr:row>128</xdr:row>
      <xdr:rowOff>104775</xdr:rowOff>
    </xdr:from>
    <xdr:to>
      <xdr:col>15</xdr:col>
      <xdr:colOff>133350</xdr:colOff>
      <xdr:row>131</xdr:row>
      <xdr:rowOff>85725</xdr:rowOff>
    </xdr:to>
    <xdr:pic macro="[0]!Resize_FAQs">
      <xdr:nvPicPr>
        <xdr:cNvPr id="3" name="Picture 3"/>
        <xdr:cNvPicPr preferRelativeResize="1">
          <a:picLocks noChangeAspect="1"/>
        </xdr:cNvPicPr>
      </xdr:nvPicPr>
      <xdr:blipFill>
        <a:blip r:embed="rId2"/>
        <a:stretch>
          <a:fillRect/>
        </a:stretch>
      </xdr:blipFill>
      <xdr:spPr>
        <a:xfrm>
          <a:off x="8010525" y="26088975"/>
          <a:ext cx="1285875" cy="590550"/>
        </a:xfrm>
        <a:prstGeom prst="rect">
          <a:avLst/>
        </a:prstGeom>
        <a:noFill/>
        <a:ln w="9525" cmpd="sng">
          <a:noFill/>
        </a:ln>
      </xdr:spPr>
    </xdr:pic>
    <xdr:clientData fPrintsWithSheet="0"/>
  </xdr:twoCellAnchor>
  <xdr:twoCellAnchor editAs="absolute">
    <xdr:from>
      <xdr:col>2</xdr:col>
      <xdr:colOff>581025</xdr:colOff>
      <xdr:row>239</xdr:row>
      <xdr:rowOff>57150</xdr:rowOff>
    </xdr:from>
    <xdr:to>
      <xdr:col>5</xdr:col>
      <xdr:colOff>38100</xdr:colOff>
      <xdr:row>243</xdr:row>
      <xdr:rowOff>0</xdr:rowOff>
    </xdr:to>
    <xdr:pic macro="[0]!Resize_FAQs">
      <xdr:nvPicPr>
        <xdr:cNvPr id="4" name="Picture 4"/>
        <xdr:cNvPicPr preferRelativeResize="1">
          <a:picLocks noChangeAspect="1"/>
        </xdr:cNvPicPr>
      </xdr:nvPicPr>
      <xdr:blipFill>
        <a:blip r:embed="rId2"/>
        <a:stretch>
          <a:fillRect/>
        </a:stretch>
      </xdr:blipFill>
      <xdr:spPr>
        <a:xfrm>
          <a:off x="1819275" y="44186475"/>
          <a:ext cx="1285875" cy="59055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790575</xdr:colOff>
      <xdr:row>20</xdr:row>
      <xdr:rowOff>123825</xdr:rowOff>
    </xdr:from>
    <xdr:to>
      <xdr:col>12</xdr:col>
      <xdr:colOff>104775</xdr:colOff>
      <xdr:row>32</xdr:row>
      <xdr:rowOff>190500</xdr:rowOff>
    </xdr:to>
    <xdr:pic>
      <xdr:nvPicPr>
        <xdr:cNvPr id="1" name="Picture 1"/>
        <xdr:cNvPicPr preferRelativeResize="1">
          <a:picLocks noChangeAspect="1"/>
        </xdr:cNvPicPr>
      </xdr:nvPicPr>
      <xdr:blipFill>
        <a:blip r:embed="rId1"/>
        <a:stretch>
          <a:fillRect/>
        </a:stretch>
      </xdr:blipFill>
      <xdr:spPr>
        <a:xfrm>
          <a:off x="6296025" y="4781550"/>
          <a:ext cx="4448175" cy="2466975"/>
        </a:xfrm>
        <a:prstGeom prst="rect">
          <a:avLst/>
        </a:prstGeom>
        <a:noFill/>
        <a:ln w="76200" cmpd="sng">
          <a:solidFill>
            <a:srgbClr val="000000"/>
          </a:solidFill>
          <a:headEnd type="none"/>
          <a:tailEnd type="none"/>
        </a:ln>
      </xdr:spPr>
    </xdr:pic>
    <xdr:clientData/>
  </xdr:twoCellAnchor>
  <xdr:twoCellAnchor editAs="absolute">
    <xdr:from>
      <xdr:col>0</xdr:col>
      <xdr:colOff>104775</xdr:colOff>
      <xdr:row>0</xdr:row>
      <xdr:rowOff>209550</xdr:rowOff>
    </xdr:from>
    <xdr:to>
      <xdr:col>1</xdr:col>
      <xdr:colOff>685800</xdr:colOff>
      <xdr:row>2</xdr:row>
      <xdr:rowOff>152400</xdr:rowOff>
    </xdr:to>
    <xdr:pic macro="[0]!Resize_Precision">
      <xdr:nvPicPr>
        <xdr:cNvPr id="2" name="Picture 2"/>
        <xdr:cNvPicPr preferRelativeResize="1">
          <a:picLocks noChangeAspect="1"/>
        </xdr:cNvPicPr>
      </xdr:nvPicPr>
      <xdr:blipFill>
        <a:blip r:embed="rId2"/>
        <a:stretch>
          <a:fillRect/>
        </a:stretch>
      </xdr:blipFill>
      <xdr:spPr>
        <a:xfrm>
          <a:off x="104775" y="209550"/>
          <a:ext cx="1600200" cy="733425"/>
        </a:xfrm>
        <a:prstGeom prst="rect">
          <a:avLst/>
        </a:prstGeom>
        <a:noFill/>
        <a:ln w="9525" cmpd="sng">
          <a:noFill/>
        </a:ln>
      </xdr:spPr>
    </xdr:pic>
    <xdr:clientData fPrintsWithSheet="0"/>
  </xdr:twoCellAnchor>
  <xdr:twoCellAnchor>
    <xdr:from>
      <xdr:col>10</xdr:col>
      <xdr:colOff>352425</xdr:colOff>
      <xdr:row>1</xdr:row>
      <xdr:rowOff>257175</xdr:rowOff>
    </xdr:from>
    <xdr:to>
      <xdr:col>12</xdr:col>
      <xdr:colOff>533400</xdr:colOff>
      <xdr:row>6</xdr:row>
      <xdr:rowOff>114300</xdr:rowOff>
    </xdr:to>
    <xdr:pic macro="[0]!GoTo_GRA_Section">
      <xdr:nvPicPr>
        <xdr:cNvPr id="3" name="Picture 3"/>
        <xdr:cNvPicPr preferRelativeResize="1">
          <a:picLocks noChangeAspect="1"/>
        </xdr:cNvPicPr>
      </xdr:nvPicPr>
      <xdr:blipFill>
        <a:blip r:embed="rId3"/>
        <a:stretch>
          <a:fillRect/>
        </a:stretch>
      </xdr:blipFill>
      <xdr:spPr>
        <a:xfrm rot="21586413">
          <a:off x="9248775" y="762000"/>
          <a:ext cx="1924050" cy="1123950"/>
        </a:xfrm>
        <a:prstGeom prst="rect">
          <a:avLst/>
        </a:prstGeom>
        <a:noFill/>
        <a:ln w="76200" cmpd="sng">
          <a:solidFill>
            <a:srgbClr val="000000"/>
          </a:solidFill>
          <a:headEnd type="none"/>
          <a:tailEnd type="none"/>
        </a:ln>
      </xdr:spPr>
    </xdr:pic>
    <xdr:clientData/>
  </xdr:twoCellAnchor>
  <xdr:twoCellAnchor>
    <xdr:from>
      <xdr:col>9</xdr:col>
      <xdr:colOff>419100</xdr:colOff>
      <xdr:row>146</xdr:row>
      <xdr:rowOff>95250</xdr:rowOff>
    </xdr:from>
    <xdr:to>
      <xdr:col>11</xdr:col>
      <xdr:colOff>466725</xdr:colOff>
      <xdr:row>152</xdr:row>
      <xdr:rowOff>47625</xdr:rowOff>
    </xdr:to>
    <xdr:pic macro="[0]!GoTo_GRA_Section">
      <xdr:nvPicPr>
        <xdr:cNvPr id="4" name="Picture 4"/>
        <xdr:cNvPicPr preferRelativeResize="1">
          <a:picLocks noChangeAspect="1"/>
        </xdr:cNvPicPr>
      </xdr:nvPicPr>
      <xdr:blipFill>
        <a:blip r:embed="rId3"/>
        <a:stretch>
          <a:fillRect/>
        </a:stretch>
      </xdr:blipFill>
      <xdr:spPr>
        <a:xfrm rot="11637">
          <a:off x="8420100" y="30784800"/>
          <a:ext cx="1704975" cy="1133475"/>
        </a:xfrm>
        <a:prstGeom prst="rect">
          <a:avLst/>
        </a:prstGeom>
        <a:noFill/>
        <a:ln w="76200" cmpd="sng">
          <a:solidFill>
            <a:srgbClr val="000000"/>
          </a:solidFill>
          <a:headEnd type="none"/>
          <a:tailEnd type="none"/>
        </a:ln>
      </xdr:spPr>
    </xdr:pic>
    <xdr:clientData/>
  </xdr:twoCellAnchor>
  <xdr:twoCellAnchor editAs="oneCell">
    <xdr:from>
      <xdr:col>10</xdr:col>
      <xdr:colOff>647700</xdr:colOff>
      <xdr:row>8</xdr:row>
      <xdr:rowOff>0</xdr:rowOff>
    </xdr:from>
    <xdr:to>
      <xdr:col>12</xdr:col>
      <xdr:colOff>523875</xdr:colOff>
      <xdr:row>11</xdr:row>
      <xdr:rowOff>190500</xdr:rowOff>
    </xdr:to>
    <xdr:pic>
      <xdr:nvPicPr>
        <xdr:cNvPr id="5" name="Picture 5"/>
        <xdr:cNvPicPr preferRelativeResize="1">
          <a:picLocks noChangeAspect="1"/>
        </xdr:cNvPicPr>
      </xdr:nvPicPr>
      <xdr:blipFill>
        <a:blip r:embed="rId4"/>
        <a:stretch>
          <a:fillRect/>
        </a:stretch>
      </xdr:blipFill>
      <xdr:spPr>
        <a:xfrm>
          <a:off x="9544050" y="2266950"/>
          <a:ext cx="1619250" cy="781050"/>
        </a:xfrm>
        <a:prstGeom prst="rect">
          <a:avLst/>
        </a:prstGeom>
        <a:noFill/>
        <a:ln w="9525" cmpd="sng">
          <a:noFill/>
        </a:ln>
      </xdr:spPr>
    </xdr:pic>
    <xdr:clientData fPrintsWithSheet="0"/>
  </xdr:twoCellAnchor>
  <xdr:twoCellAnchor editAs="absolute">
    <xdr:from>
      <xdr:col>8</xdr:col>
      <xdr:colOff>228600</xdr:colOff>
      <xdr:row>174</xdr:row>
      <xdr:rowOff>171450</xdr:rowOff>
    </xdr:from>
    <xdr:to>
      <xdr:col>10</xdr:col>
      <xdr:colOff>66675</xdr:colOff>
      <xdr:row>178</xdr:row>
      <xdr:rowOff>142875</xdr:rowOff>
    </xdr:to>
    <xdr:pic macro="[0]!Resize_Precision">
      <xdr:nvPicPr>
        <xdr:cNvPr id="6" name="Picture 6"/>
        <xdr:cNvPicPr preferRelativeResize="1">
          <a:picLocks noChangeAspect="1"/>
        </xdr:cNvPicPr>
      </xdr:nvPicPr>
      <xdr:blipFill>
        <a:blip r:embed="rId2"/>
        <a:stretch>
          <a:fillRect/>
        </a:stretch>
      </xdr:blipFill>
      <xdr:spPr>
        <a:xfrm>
          <a:off x="7362825" y="36823650"/>
          <a:ext cx="1600200"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619125</xdr:colOff>
      <xdr:row>1</xdr:row>
      <xdr:rowOff>38100</xdr:rowOff>
    </xdr:from>
    <xdr:to>
      <xdr:col>13</xdr:col>
      <xdr:colOff>714375</xdr:colOff>
      <xdr:row>4</xdr:row>
      <xdr:rowOff>95250</xdr:rowOff>
    </xdr:to>
    <xdr:pic macro="[0]!Print_GRA_Page_1">
      <xdr:nvPicPr>
        <xdr:cNvPr id="1" name="Picture 1"/>
        <xdr:cNvPicPr preferRelativeResize="1">
          <a:picLocks noChangeAspect="1"/>
        </xdr:cNvPicPr>
      </xdr:nvPicPr>
      <xdr:blipFill>
        <a:blip r:embed="rId1"/>
        <a:stretch>
          <a:fillRect/>
        </a:stretch>
      </xdr:blipFill>
      <xdr:spPr>
        <a:xfrm>
          <a:off x="8524875" y="1485900"/>
          <a:ext cx="1619250" cy="781050"/>
        </a:xfrm>
        <a:prstGeom prst="rect">
          <a:avLst/>
        </a:prstGeom>
        <a:noFill/>
        <a:ln w="9525" cmpd="sng">
          <a:noFill/>
        </a:ln>
      </xdr:spPr>
    </xdr:pic>
    <xdr:clientData fPrintsWithSheet="0"/>
  </xdr:twoCellAnchor>
  <xdr:twoCellAnchor editAs="oneCell">
    <xdr:from>
      <xdr:col>0</xdr:col>
      <xdr:colOff>180975</xdr:colOff>
      <xdr:row>0</xdr:row>
      <xdr:rowOff>247650</xdr:rowOff>
    </xdr:from>
    <xdr:to>
      <xdr:col>3</xdr:col>
      <xdr:colOff>209550</xdr:colOff>
      <xdr:row>0</xdr:row>
      <xdr:rowOff>981075</xdr:rowOff>
    </xdr:to>
    <xdr:pic macro="[0]!Resize_GRA">
      <xdr:nvPicPr>
        <xdr:cNvPr id="2" name="Picture 2"/>
        <xdr:cNvPicPr preferRelativeResize="1">
          <a:picLocks noChangeAspect="1"/>
        </xdr:cNvPicPr>
      </xdr:nvPicPr>
      <xdr:blipFill>
        <a:blip r:embed="rId2"/>
        <a:stretch>
          <a:fillRect/>
        </a:stretch>
      </xdr:blipFill>
      <xdr:spPr>
        <a:xfrm>
          <a:off x="180975" y="247650"/>
          <a:ext cx="1600200" cy="733425"/>
        </a:xfrm>
        <a:prstGeom prst="rect">
          <a:avLst/>
        </a:prstGeom>
        <a:noFill/>
        <a:ln w="9525" cmpd="sng">
          <a:noFill/>
        </a:ln>
      </xdr:spPr>
    </xdr:pic>
    <xdr:clientData/>
  </xdr:twoCellAnchor>
  <xdr:twoCellAnchor>
    <xdr:from>
      <xdr:col>9</xdr:col>
      <xdr:colOff>247650</xdr:colOff>
      <xdr:row>0</xdr:row>
      <xdr:rowOff>0</xdr:rowOff>
    </xdr:from>
    <xdr:to>
      <xdr:col>13</xdr:col>
      <xdr:colOff>762000</xdr:colOff>
      <xdr:row>0</xdr:row>
      <xdr:rowOff>1428750</xdr:rowOff>
    </xdr:to>
    <xdr:pic>
      <xdr:nvPicPr>
        <xdr:cNvPr id="3" name="Picture 3"/>
        <xdr:cNvPicPr preferRelativeResize="1">
          <a:picLocks noChangeAspect="1"/>
        </xdr:cNvPicPr>
      </xdr:nvPicPr>
      <xdr:blipFill>
        <a:blip r:embed="rId3"/>
        <a:stretch>
          <a:fillRect/>
        </a:stretch>
      </xdr:blipFill>
      <xdr:spPr>
        <a:xfrm>
          <a:off x="6534150" y="0"/>
          <a:ext cx="3657600" cy="1428750"/>
        </a:xfrm>
        <a:prstGeom prst="rect">
          <a:avLst/>
        </a:prstGeom>
        <a:noFill/>
        <a:ln w="9525" cmpd="sng">
          <a:noFill/>
        </a:ln>
      </xdr:spPr>
    </xdr:pic>
    <xdr:clientData/>
  </xdr:twoCellAnchor>
  <xdr:twoCellAnchor>
    <xdr:from>
      <xdr:col>6</xdr:col>
      <xdr:colOff>95250</xdr:colOff>
      <xdr:row>0</xdr:row>
      <xdr:rowOff>142875</xdr:rowOff>
    </xdr:from>
    <xdr:to>
      <xdr:col>8</xdr:col>
      <xdr:colOff>180975</xdr:colOff>
      <xdr:row>0</xdr:row>
      <xdr:rowOff>1276350</xdr:rowOff>
    </xdr:to>
    <xdr:pic macro="[0]!Picture4_Click">
      <xdr:nvPicPr>
        <xdr:cNvPr id="4" name="Picture 4"/>
        <xdr:cNvPicPr preferRelativeResize="1">
          <a:picLocks noChangeAspect="1"/>
        </xdr:cNvPicPr>
      </xdr:nvPicPr>
      <xdr:blipFill>
        <a:blip r:embed="rId4"/>
        <a:stretch>
          <a:fillRect/>
        </a:stretch>
      </xdr:blipFill>
      <xdr:spPr>
        <a:xfrm rot="21586413">
          <a:off x="4000500" y="142875"/>
          <a:ext cx="1704975" cy="1133475"/>
        </a:xfrm>
        <a:prstGeom prst="rect">
          <a:avLst/>
        </a:prstGeom>
        <a:noFill/>
        <a:ln w="76200" cmpd="sng">
          <a:solidFill>
            <a:srgbClr val="000000"/>
          </a:solidFill>
          <a:headEnd type="none"/>
          <a:tailEnd type="none"/>
        </a:ln>
      </xdr:spPr>
    </xdr:pic>
    <xdr:clientData/>
  </xdr:twoCellAnchor>
  <xdr:twoCellAnchor>
    <xdr:from>
      <xdr:col>11</xdr:col>
      <xdr:colOff>647700</xdr:colOff>
      <xdr:row>19</xdr:row>
      <xdr:rowOff>19050</xdr:rowOff>
    </xdr:from>
    <xdr:to>
      <xdr:col>13</xdr:col>
      <xdr:colOff>742950</xdr:colOff>
      <xdr:row>22</xdr:row>
      <xdr:rowOff>85725</xdr:rowOff>
    </xdr:to>
    <xdr:pic macro="[0]!Print_GRA_Page_2">
      <xdr:nvPicPr>
        <xdr:cNvPr id="5" name="Picture 5"/>
        <xdr:cNvPicPr preferRelativeResize="1">
          <a:picLocks noChangeAspect="1"/>
        </xdr:cNvPicPr>
      </xdr:nvPicPr>
      <xdr:blipFill>
        <a:blip r:embed="rId1"/>
        <a:stretch>
          <a:fillRect/>
        </a:stretch>
      </xdr:blipFill>
      <xdr:spPr>
        <a:xfrm>
          <a:off x="8553450" y="6543675"/>
          <a:ext cx="1619250" cy="781050"/>
        </a:xfrm>
        <a:prstGeom prst="rect">
          <a:avLst/>
        </a:prstGeom>
        <a:noFill/>
        <a:ln w="9525" cmpd="sng">
          <a:noFill/>
        </a:ln>
      </xdr:spPr>
    </xdr:pic>
    <xdr:clientData fPrintsWithSheet="0"/>
  </xdr:twoCellAnchor>
  <xdr:twoCellAnchor>
    <xdr:from>
      <xdr:col>12</xdr:col>
      <xdr:colOff>19050</xdr:colOff>
      <xdr:row>67</xdr:row>
      <xdr:rowOff>38100</xdr:rowOff>
    </xdr:from>
    <xdr:to>
      <xdr:col>14</xdr:col>
      <xdr:colOff>9525</xdr:colOff>
      <xdr:row>70</xdr:row>
      <xdr:rowOff>95250</xdr:rowOff>
    </xdr:to>
    <xdr:pic macro="[0]!Print_GRA_Page_3">
      <xdr:nvPicPr>
        <xdr:cNvPr id="6" name="Picture 6"/>
        <xdr:cNvPicPr preferRelativeResize="1">
          <a:picLocks noChangeAspect="1"/>
        </xdr:cNvPicPr>
      </xdr:nvPicPr>
      <xdr:blipFill>
        <a:blip r:embed="rId1"/>
        <a:stretch>
          <a:fillRect/>
        </a:stretch>
      </xdr:blipFill>
      <xdr:spPr>
        <a:xfrm>
          <a:off x="8686800" y="18326100"/>
          <a:ext cx="1619250" cy="781050"/>
        </a:xfrm>
        <a:prstGeom prst="rect">
          <a:avLst/>
        </a:prstGeom>
        <a:noFill/>
        <a:ln w="9525" cmpd="sng">
          <a:noFill/>
        </a:ln>
      </xdr:spPr>
    </xdr:pic>
    <xdr:clientData fPrintsWithSheet="0"/>
  </xdr:twoCellAnchor>
  <xdr:twoCellAnchor editAs="oneCell">
    <xdr:from>
      <xdr:col>10</xdr:col>
      <xdr:colOff>276225</xdr:colOff>
      <xdr:row>116</xdr:row>
      <xdr:rowOff>9525</xdr:rowOff>
    </xdr:from>
    <xdr:to>
      <xdr:col>12</xdr:col>
      <xdr:colOff>257175</xdr:colOff>
      <xdr:row>119</xdr:row>
      <xdr:rowOff>171450</xdr:rowOff>
    </xdr:to>
    <xdr:pic macro="[0]!Resize_GRA">
      <xdr:nvPicPr>
        <xdr:cNvPr id="7" name="Picture 7"/>
        <xdr:cNvPicPr preferRelativeResize="1">
          <a:picLocks noChangeAspect="1"/>
        </xdr:cNvPicPr>
      </xdr:nvPicPr>
      <xdr:blipFill>
        <a:blip r:embed="rId2"/>
        <a:stretch>
          <a:fillRect/>
        </a:stretch>
      </xdr:blipFill>
      <xdr:spPr>
        <a:xfrm>
          <a:off x="7324725" y="30546675"/>
          <a:ext cx="1600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delavionics.com/"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2"/>
    <pageSetUpPr fitToPage="1"/>
  </sheetPr>
  <dimension ref="A1:AV386"/>
  <sheetViews>
    <sheetView showGridLines="0" showRowColHeaders="0" tabSelected="1" zoomScale="108" zoomScaleNormal="108" workbookViewId="0" topLeftCell="A1">
      <selection activeCell="E1" sqref="E1"/>
    </sheetView>
  </sheetViews>
  <sheetFormatPr defaultColWidth="9.140625" defaultRowHeight="12.75"/>
  <cols>
    <col min="1" max="1" width="11.57421875" style="0" customWidth="1"/>
    <col min="19" max="19" width="10.57421875" style="0" customWidth="1"/>
  </cols>
  <sheetData>
    <row r="1" spans="1:18" ht="12.75">
      <c r="A1" s="91"/>
      <c r="B1" s="91"/>
      <c r="C1" s="92" t="s">
        <v>412</v>
      </c>
      <c r="D1" s="93"/>
      <c r="E1" s="91"/>
      <c r="F1" s="74"/>
      <c r="G1" s="74"/>
      <c r="H1" s="91"/>
      <c r="I1" s="91"/>
      <c r="J1" s="91"/>
      <c r="K1" s="91"/>
      <c r="L1" s="91"/>
      <c r="M1" s="91"/>
      <c r="N1" s="91"/>
      <c r="O1" s="92" t="s">
        <v>413</v>
      </c>
      <c r="P1" s="91"/>
      <c r="Q1" s="91"/>
      <c r="R1" s="91"/>
    </row>
    <row r="2" spans="1:18" ht="15.75">
      <c r="A2" s="91"/>
      <c r="B2" s="91"/>
      <c r="C2" s="92" t="s">
        <v>414</v>
      </c>
      <c r="D2" s="93"/>
      <c r="E2" s="91"/>
      <c r="F2" s="94" t="s">
        <v>415</v>
      </c>
      <c r="G2" s="91"/>
      <c r="H2" s="91"/>
      <c r="I2" s="91"/>
      <c r="J2" s="91"/>
      <c r="K2" s="91"/>
      <c r="L2" s="91"/>
      <c r="M2" s="91"/>
      <c r="N2" s="91"/>
      <c r="O2" s="92" t="s">
        <v>416</v>
      </c>
      <c r="P2" s="91"/>
      <c r="Q2" s="91"/>
      <c r="R2" s="91"/>
    </row>
    <row r="3" spans="1:31" ht="72">
      <c r="A3" s="569" t="s">
        <v>481</v>
      </c>
      <c r="B3" s="570"/>
      <c r="C3" s="570"/>
      <c r="D3" s="570"/>
      <c r="E3" s="570"/>
      <c r="F3" s="570"/>
      <c r="G3" s="570"/>
      <c r="H3" s="570"/>
      <c r="I3" s="570"/>
      <c r="J3" s="570"/>
      <c r="K3" s="570"/>
      <c r="L3" s="570"/>
      <c r="M3" s="570"/>
      <c r="N3" s="570"/>
      <c r="O3" s="570"/>
      <c r="P3" s="570"/>
      <c r="Q3" s="570"/>
      <c r="R3" s="570"/>
      <c r="S3" s="95"/>
      <c r="T3" s="95"/>
      <c r="U3" s="95"/>
      <c r="V3" s="95"/>
      <c r="W3" s="95"/>
      <c r="X3" s="95"/>
      <c r="Y3" s="95"/>
      <c r="Z3" s="95"/>
      <c r="AA3" s="95"/>
      <c r="AB3" s="95"/>
      <c r="AC3" s="95"/>
      <c r="AD3" s="95"/>
      <c r="AE3" s="95"/>
    </row>
    <row r="4" spans="1:31" ht="16.5">
      <c r="A4" s="571" t="s">
        <v>417</v>
      </c>
      <c r="B4" s="572"/>
      <c r="C4" s="572"/>
      <c r="D4" s="572"/>
      <c r="E4" s="572"/>
      <c r="F4" s="572"/>
      <c r="G4" s="572"/>
      <c r="H4" s="572"/>
      <c r="I4" s="572"/>
      <c r="J4" s="572"/>
      <c r="K4" s="572"/>
      <c r="L4" s="572"/>
      <c r="M4" s="572"/>
      <c r="N4" s="572"/>
      <c r="O4" s="572"/>
      <c r="P4" s="572"/>
      <c r="Q4" s="572"/>
      <c r="R4" s="96"/>
      <c r="S4" s="95"/>
      <c r="T4" s="95"/>
      <c r="U4" s="95"/>
      <c r="V4" s="95"/>
      <c r="W4" s="95"/>
      <c r="X4" s="95"/>
      <c r="Y4" s="95"/>
      <c r="Z4" s="95"/>
      <c r="AA4" s="95"/>
      <c r="AB4" s="95"/>
      <c r="AC4" s="95"/>
      <c r="AD4" s="95"/>
      <c r="AE4" s="95"/>
    </row>
    <row r="5" spans="1:31" ht="12.75">
      <c r="A5" s="96"/>
      <c r="B5" s="96"/>
      <c r="C5" s="96"/>
      <c r="D5" s="96"/>
      <c r="E5" s="96"/>
      <c r="F5" s="96"/>
      <c r="G5" s="96"/>
      <c r="H5" s="96"/>
      <c r="I5" s="96"/>
      <c r="J5" s="96"/>
      <c r="K5" s="96"/>
      <c r="L5" s="96"/>
      <c r="M5" s="96"/>
      <c r="N5" s="96"/>
      <c r="O5" s="96"/>
      <c r="P5" s="96"/>
      <c r="Q5" s="96"/>
      <c r="R5" s="96"/>
      <c r="S5" s="95"/>
      <c r="T5" s="95"/>
      <c r="U5" s="95"/>
      <c r="V5" s="95"/>
      <c r="W5" s="95"/>
      <c r="X5" s="95"/>
      <c r="Y5" s="95"/>
      <c r="Z5" s="95"/>
      <c r="AA5" s="95"/>
      <c r="AB5" s="95"/>
      <c r="AC5" s="95"/>
      <c r="AD5" s="95"/>
      <c r="AE5" s="95"/>
    </row>
    <row r="6" spans="1:31" ht="12.75">
      <c r="A6" s="74"/>
      <c r="B6" s="74"/>
      <c r="C6" s="74"/>
      <c r="D6" s="74"/>
      <c r="E6" s="74"/>
      <c r="F6" s="74"/>
      <c r="G6" s="74"/>
      <c r="H6" s="74"/>
      <c r="I6" s="74"/>
      <c r="J6" s="74"/>
      <c r="K6" s="74"/>
      <c r="L6" s="74"/>
      <c r="M6" s="74"/>
      <c r="N6" s="74"/>
      <c r="O6" s="74"/>
      <c r="P6" s="74"/>
      <c r="Q6" s="74"/>
      <c r="R6" s="74"/>
      <c r="S6" s="95"/>
      <c r="T6" s="95"/>
      <c r="U6" s="95"/>
      <c r="V6" s="95"/>
      <c r="W6" s="95"/>
      <c r="X6" s="95"/>
      <c r="Y6" s="95"/>
      <c r="Z6" s="95"/>
      <c r="AA6" s="95"/>
      <c r="AB6" s="95"/>
      <c r="AC6" s="95"/>
      <c r="AD6" s="95"/>
      <c r="AE6" s="95"/>
    </row>
    <row r="7" spans="1:31" ht="13.5" thickBot="1">
      <c r="A7" s="97"/>
      <c r="B7" s="97"/>
      <c r="C7" s="97"/>
      <c r="D7" s="97"/>
      <c r="E7" s="97"/>
      <c r="F7" s="97"/>
      <c r="G7" s="97"/>
      <c r="H7" s="97"/>
      <c r="I7" s="97"/>
      <c r="J7" s="97"/>
      <c r="K7" s="97"/>
      <c r="L7" s="97"/>
      <c r="M7" s="97"/>
      <c r="N7" s="97"/>
      <c r="O7" s="97"/>
      <c r="P7" s="97"/>
      <c r="Q7" s="97"/>
      <c r="R7" s="97"/>
      <c r="S7" s="95"/>
      <c r="T7" s="95"/>
      <c r="U7" s="95"/>
      <c r="V7" s="95"/>
      <c r="W7" s="95"/>
      <c r="X7" s="95"/>
      <c r="Y7" s="95"/>
      <c r="Z7" s="95"/>
      <c r="AA7" s="95"/>
      <c r="AB7" s="95"/>
      <c r="AC7" s="95"/>
      <c r="AD7" s="95"/>
      <c r="AE7" s="95"/>
    </row>
    <row r="8" spans="1:31" ht="15.75">
      <c r="A8" s="98" t="s">
        <v>482</v>
      </c>
      <c r="B8" s="99"/>
      <c r="C8" s="99"/>
      <c r="D8" s="99"/>
      <c r="E8" s="99"/>
      <c r="F8" s="99"/>
      <c r="G8" s="99"/>
      <c r="H8" s="99"/>
      <c r="I8" s="99"/>
      <c r="J8" s="99"/>
      <c r="K8" s="99"/>
      <c r="L8" s="100"/>
      <c r="M8" s="100"/>
      <c r="N8" s="100"/>
      <c r="O8" s="100"/>
      <c r="P8" s="100"/>
      <c r="Q8" s="100"/>
      <c r="R8" s="101"/>
      <c r="S8" s="95"/>
      <c r="T8" s="95"/>
      <c r="U8" s="95"/>
      <c r="V8" s="95"/>
      <c r="W8" s="95"/>
      <c r="X8" s="95"/>
      <c r="Y8" s="95"/>
      <c r="Z8" s="95"/>
      <c r="AA8" s="95"/>
      <c r="AB8" s="95"/>
      <c r="AC8" s="95"/>
      <c r="AD8" s="95"/>
      <c r="AE8" s="95"/>
    </row>
    <row r="9" spans="1:31" ht="12.75">
      <c r="A9" s="102"/>
      <c r="B9" s="103"/>
      <c r="C9" s="103"/>
      <c r="D9" s="103"/>
      <c r="E9" s="103"/>
      <c r="F9" s="103"/>
      <c r="G9" s="103"/>
      <c r="H9" s="103"/>
      <c r="I9" s="103"/>
      <c r="J9" s="103"/>
      <c r="K9" s="103"/>
      <c r="L9" s="103"/>
      <c r="M9" s="103"/>
      <c r="N9" s="103"/>
      <c r="O9" s="103"/>
      <c r="P9" s="103"/>
      <c r="Q9" s="103"/>
      <c r="R9" s="104"/>
      <c r="S9" s="95"/>
      <c r="T9" s="95"/>
      <c r="U9" s="95"/>
      <c r="V9" s="95"/>
      <c r="W9" s="95"/>
      <c r="X9" s="95"/>
      <c r="Y9" s="95"/>
      <c r="Z9" s="95"/>
      <c r="AA9" s="95"/>
      <c r="AB9" s="95"/>
      <c r="AC9" s="95"/>
      <c r="AD9" s="95"/>
      <c r="AE9" s="95"/>
    </row>
    <row r="10" spans="1:31" ht="15">
      <c r="A10" s="105" t="s">
        <v>418</v>
      </c>
      <c r="B10" s="106" t="s">
        <v>419</v>
      </c>
      <c r="C10" s="103"/>
      <c r="D10" s="103"/>
      <c r="E10" s="103"/>
      <c r="F10" s="103"/>
      <c r="G10" s="103"/>
      <c r="H10" s="103"/>
      <c r="I10" s="103"/>
      <c r="J10" s="103"/>
      <c r="K10" s="103"/>
      <c r="L10" s="103"/>
      <c r="M10" s="103"/>
      <c r="N10" s="103"/>
      <c r="O10" s="103"/>
      <c r="P10" s="103"/>
      <c r="Q10" s="103"/>
      <c r="R10" s="104"/>
      <c r="S10" s="95"/>
      <c r="T10" s="95"/>
      <c r="U10" s="95"/>
      <c r="V10" s="95"/>
      <c r="W10" s="95"/>
      <c r="X10" s="95"/>
      <c r="Y10" s="95"/>
      <c r="Z10" s="95"/>
      <c r="AA10" s="95"/>
      <c r="AB10" s="95"/>
      <c r="AC10" s="95"/>
      <c r="AD10" s="95"/>
      <c r="AE10" s="95"/>
    </row>
    <row r="11" spans="1:31" ht="15">
      <c r="A11" s="105"/>
      <c r="B11" s="106"/>
      <c r="C11" s="103"/>
      <c r="D11" s="103"/>
      <c r="E11" s="103"/>
      <c r="F11" s="103"/>
      <c r="G11" s="103"/>
      <c r="H11" s="103"/>
      <c r="I11" s="103"/>
      <c r="J11" s="103"/>
      <c r="K11" s="103"/>
      <c r="L11" s="103"/>
      <c r="M11" s="103"/>
      <c r="N11" s="103"/>
      <c r="O11" s="103"/>
      <c r="P11" s="103"/>
      <c r="Q11" s="103"/>
      <c r="R11" s="104"/>
      <c r="S11" s="95"/>
      <c r="T11" s="95"/>
      <c r="U11" s="95"/>
      <c r="V11" s="95"/>
      <c r="W11" s="95"/>
      <c r="X11" s="95"/>
      <c r="Y11" s="95"/>
      <c r="Z11" s="95"/>
      <c r="AA11" s="95"/>
      <c r="AB11" s="95"/>
      <c r="AC11" s="95"/>
      <c r="AD11" s="95"/>
      <c r="AE11" s="95"/>
    </row>
    <row r="12" spans="1:31" ht="12.75">
      <c r="A12" s="107" t="s">
        <v>420</v>
      </c>
      <c r="B12" s="103" t="s">
        <v>421</v>
      </c>
      <c r="C12" s="103"/>
      <c r="D12" s="103"/>
      <c r="E12" s="103"/>
      <c r="F12" s="103"/>
      <c r="G12" s="103"/>
      <c r="H12" s="103"/>
      <c r="I12" s="103"/>
      <c r="J12" s="103"/>
      <c r="K12" s="103"/>
      <c r="L12" s="103"/>
      <c r="M12" s="103"/>
      <c r="N12" s="103"/>
      <c r="O12" s="103"/>
      <c r="P12" s="103"/>
      <c r="Q12" s="103"/>
      <c r="R12" s="104"/>
      <c r="S12" s="95"/>
      <c r="T12" s="95"/>
      <c r="U12" s="95"/>
      <c r="V12" s="95"/>
      <c r="W12" s="95"/>
      <c r="X12" s="95"/>
      <c r="Y12" s="95"/>
      <c r="Z12" s="95"/>
      <c r="AA12" s="95"/>
      <c r="AB12" s="95"/>
      <c r="AC12" s="95"/>
      <c r="AD12" s="95"/>
      <c r="AE12" s="95"/>
    </row>
    <row r="13" spans="1:31" ht="12.75">
      <c r="A13" s="107"/>
      <c r="B13" s="103"/>
      <c r="C13" s="103"/>
      <c r="D13" s="103"/>
      <c r="E13" s="103"/>
      <c r="F13" s="103"/>
      <c r="G13" s="103"/>
      <c r="H13" s="103"/>
      <c r="I13" s="103"/>
      <c r="J13" s="103"/>
      <c r="K13" s="103"/>
      <c r="L13" s="103"/>
      <c r="M13" s="103"/>
      <c r="N13" s="103"/>
      <c r="O13" s="103"/>
      <c r="P13" s="103"/>
      <c r="Q13" s="103"/>
      <c r="R13" s="104"/>
      <c r="S13" s="95"/>
      <c r="T13" s="95"/>
      <c r="U13" s="95"/>
      <c r="V13" s="95"/>
      <c r="W13" s="95"/>
      <c r="X13" s="95"/>
      <c r="Y13" s="95"/>
      <c r="Z13" s="95"/>
      <c r="AA13" s="95"/>
      <c r="AB13" s="95"/>
      <c r="AC13" s="95"/>
      <c r="AD13" s="95"/>
      <c r="AE13" s="95"/>
    </row>
    <row r="14" spans="1:31" ht="12.75">
      <c r="A14" s="107" t="s">
        <v>422</v>
      </c>
      <c r="B14" s="103" t="s">
        <v>423</v>
      </c>
      <c r="C14" s="103"/>
      <c r="D14" s="103"/>
      <c r="E14" s="103"/>
      <c r="F14" s="103"/>
      <c r="G14" s="103"/>
      <c r="H14" s="103"/>
      <c r="I14" s="103"/>
      <c r="J14" s="103"/>
      <c r="K14" s="103"/>
      <c r="L14" s="103"/>
      <c r="M14" s="103"/>
      <c r="N14" s="103"/>
      <c r="O14" s="103"/>
      <c r="P14" s="103"/>
      <c r="Q14" s="103"/>
      <c r="R14" s="104"/>
      <c r="S14" s="95"/>
      <c r="T14" s="95"/>
      <c r="U14" s="95"/>
      <c r="V14" s="95"/>
      <c r="W14" s="95"/>
      <c r="X14" s="95"/>
      <c r="Y14" s="95"/>
      <c r="Z14" s="95"/>
      <c r="AA14" s="95"/>
      <c r="AB14" s="95"/>
      <c r="AC14" s="95"/>
      <c r="AD14" s="95"/>
      <c r="AE14" s="95"/>
    </row>
    <row r="15" spans="1:31" ht="12.75">
      <c r="A15" s="107"/>
      <c r="B15" s="103"/>
      <c r="C15" s="103"/>
      <c r="D15" s="103"/>
      <c r="E15" s="103"/>
      <c r="F15" s="103"/>
      <c r="G15" s="103"/>
      <c r="H15" s="103"/>
      <c r="I15" s="103"/>
      <c r="J15" s="103"/>
      <c r="K15" s="103"/>
      <c r="L15" s="103"/>
      <c r="M15" s="103"/>
      <c r="N15" s="103"/>
      <c r="O15" s="103"/>
      <c r="P15" s="103"/>
      <c r="Q15" s="103"/>
      <c r="R15" s="104"/>
      <c r="S15" s="95"/>
      <c r="T15" s="95"/>
      <c r="U15" s="95"/>
      <c r="V15" s="95"/>
      <c r="W15" s="95"/>
      <c r="X15" s="95"/>
      <c r="Y15" s="95"/>
      <c r="Z15" s="95"/>
      <c r="AA15" s="95"/>
      <c r="AB15" s="95"/>
      <c r="AC15" s="95"/>
      <c r="AD15" s="95"/>
      <c r="AE15" s="95"/>
    </row>
    <row r="16" spans="1:31" ht="12.75">
      <c r="A16" s="107" t="s">
        <v>424</v>
      </c>
      <c r="B16" s="103" t="s">
        <v>425</v>
      </c>
      <c r="C16" s="103"/>
      <c r="D16" s="103"/>
      <c r="E16" s="103"/>
      <c r="F16" s="103"/>
      <c r="G16" s="103"/>
      <c r="H16" s="103"/>
      <c r="I16" s="103"/>
      <c r="J16" s="103"/>
      <c r="K16" s="103"/>
      <c r="L16" s="103"/>
      <c r="M16" s="103"/>
      <c r="N16" s="103"/>
      <c r="O16" s="103"/>
      <c r="P16" s="103"/>
      <c r="Q16" s="103"/>
      <c r="R16" s="104"/>
      <c r="S16" s="95"/>
      <c r="T16" s="95"/>
      <c r="U16" s="95"/>
      <c r="V16" s="95"/>
      <c r="W16" s="95"/>
      <c r="X16" s="95"/>
      <c r="Y16" s="95"/>
      <c r="Z16" s="95"/>
      <c r="AA16" s="95"/>
      <c r="AB16" s="95"/>
      <c r="AC16" s="95"/>
      <c r="AD16" s="95"/>
      <c r="AE16" s="95"/>
    </row>
    <row r="17" spans="1:31" ht="12.75">
      <c r="A17" s="107"/>
      <c r="B17" s="103"/>
      <c r="C17" s="103"/>
      <c r="D17" s="103"/>
      <c r="E17" s="103"/>
      <c r="F17" s="103"/>
      <c r="G17" s="103"/>
      <c r="H17" s="103"/>
      <c r="I17" s="103"/>
      <c r="J17" s="103"/>
      <c r="K17" s="103"/>
      <c r="L17" s="103"/>
      <c r="M17" s="103"/>
      <c r="N17" s="103"/>
      <c r="O17" s="103"/>
      <c r="P17" s="103"/>
      <c r="Q17" s="103"/>
      <c r="R17" s="104"/>
      <c r="S17" s="95"/>
      <c r="T17" s="95"/>
      <c r="U17" s="95"/>
      <c r="V17" s="95"/>
      <c r="W17" s="95"/>
      <c r="X17" s="95"/>
      <c r="Y17" s="95"/>
      <c r="Z17" s="95"/>
      <c r="AA17" s="95"/>
      <c r="AB17" s="95"/>
      <c r="AC17" s="95"/>
      <c r="AD17" s="95"/>
      <c r="AE17" s="95"/>
    </row>
    <row r="18" spans="1:31" ht="12.75">
      <c r="A18" s="108" t="s">
        <v>426</v>
      </c>
      <c r="B18" s="103" t="s">
        <v>427</v>
      </c>
      <c r="C18" s="103"/>
      <c r="D18" s="103"/>
      <c r="E18" s="103"/>
      <c r="F18" s="103"/>
      <c r="G18" s="103"/>
      <c r="H18" s="103"/>
      <c r="I18" s="103"/>
      <c r="J18" s="103"/>
      <c r="K18" s="103"/>
      <c r="L18" s="103"/>
      <c r="M18" s="103"/>
      <c r="N18" s="103"/>
      <c r="O18" s="103"/>
      <c r="P18" s="103"/>
      <c r="Q18" s="103"/>
      <c r="R18" s="104"/>
      <c r="S18" s="95"/>
      <c r="T18" s="95"/>
      <c r="U18" s="95"/>
      <c r="V18" s="95"/>
      <c r="W18" s="95"/>
      <c r="X18" s="95"/>
      <c r="Y18" s="95"/>
      <c r="Z18" s="95"/>
      <c r="AA18" s="95"/>
      <c r="AB18" s="95"/>
      <c r="AC18" s="95"/>
      <c r="AD18" s="95"/>
      <c r="AE18" s="95"/>
    </row>
    <row r="19" spans="1:31" ht="12.75">
      <c r="A19" s="102"/>
      <c r="B19" s="103" t="s">
        <v>428</v>
      </c>
      <c r="C19" s="103"/>
      <c r="D19" s="103"/>
      <c r="E19" s="103"/>
      <c r="F19" s="103"/>
      <c r="G19" s="103"/>
      <c r="H19" s="103"/>
      <c r="I19" s="103"/>
      <c r="J19" s="103"/>
      <c r="K19" s="103"/>
      <c r="L19" s="103"/>
      <c r="M19" s="103"/>
      <c r="N19" s="103"/>
      <c r="O19" s="103"/>
      <c r="P19" s="103"/>
      <c r="Q19" s="103"/>
      <c r="R19" s="104"/>
      <c r="S19" s="95"/>
      <c r="T19" s="95"/>
      <c r="U19" s="95"/>
      <c r="V19" s="95"/>
      <c r="W19" s="95"/>
      <c r="X19" s="95"/>
      <c r="Y19" s="95"/>
      <c r="Z19" s="95"/>
      <c r="AA19" s="95"/>
      <c r="AB19" s="95"/>
      <c r="AC19" s="95"/>
      <c r="AD19" s="95"/>
      <c r="AE19" s="95"/>
    </row>
    <row r="20" spans="1:31" ht="13.5" thickBot="1">
      <c r="A20" s="109"/>
      <c r="B20" s="110"/>
      <c r="C20" s="110"/>
      <c r="D20" s="110"/>
      <c r="E20" s="110"/>
      <c r="F20" s="110"/>
      <c r="G20" s="110"/>
      <c r="H20" s="110"/>
      <c r="I20" s="110"/>
      <c r="J20" s="110"/>
      <c r="K20" s="110"/>
      <c r="L20" s="110"/>
      <c r="M20" s="110"/>
      <c r="N20" s="110"/>
      <c r="O20" s="110"/>
      <c r="P20" s="110"/>
      <c r="Q20" s="110"/>
      <c r="R20" s="111"/>
      <c r="S20" s="95"/>
      <c r="T20" s="95"/>
      <c r="U20" s="95"/>
      <c r="V20" s="95"/>
      <c r="W20" s="95"/>
      <c r="X20" s="95"/>
      <c r="Y20" s="95"/>
      <c r="Z20" s="95"/>
      <c r="AA20" s="95"/>
      <c r="AB20" s="95"/>
      <c r="AC20" s="95"/>
      <c r="AD20" s="95"/>
      <c r="AE20" s="95"/>
    </row>
    <row r="21" spans="1:31" ht="12.75">
      <c r="A21" s="102"/>
      <c r="B21" s="103"/>
      <c r="C21" s="103"/>
      <c r="D21" s="103"/>
      <c r="E21" s="103"/>
      <c r="F21" s="103"/>
      <c r="G21" s="103"/>
      <c r="H21" s="103"/>
      <c r="I21" s="103"/>
      <c r="J21" s="103"/>
      <c r="K21" s="103"/>
      <c r="L21" s="103"/>
      <c r="M21" s="103"/>
      <c r="N21" s="103"/>
      <c r="O21" s="103"/>
      <c r="P21" s="103"/>
      <c r="Q21" s="103"/>
      <c r="R21" s="104"/>
      <c r="S21" s="95"/>
      <c r="T21" s="95"/>
      <c r="U21" s="95"/>
      <c r="V21" s="95"/>
      <c r="W21" s="95"/>
      <c r="X21" s="95"/>
      <c r="Y21" s="95"/>
      <c r="Z21" s="95"/>
      <c r="AA21" s="95"/>
      <c r="AB21" s="95"/>
      <c r="AC21" s="95"/>
      <c r="AD21" s="95"/>
      <c r="AE21" s="95"/>
    </row>
    <row r="22" spans="1:31" ht="12.75">
      <c r="A22" s="112" t="s">
        <v>429</v>
      </c>
      <c r="B22" s="113"/>
      <c r="C22" s="114"/>
      <c r="D22" s="114"/>
      <c r="E22" s="114"/>
      <c r="F22" s="114"/>
      <c r="G22" s="114"/>
      <c r="H22" s="114"/>
      <c r="I22" s="114"/>
      <c r="J22" s="114"/>
      <c r="K22" s="114"/>
      <c r="L22" s="114"/>
      <c r="M22" s="114"/>
      <c r="N22" s="114"/>
      <c r="O22" s="114"/>
      <c r="P22" s="114"/>
      <c r="Q22" s="103"/>
      <c r="R22" s="104"/>
      <c r="S22" s="95"/>
      <c r="T22" s="95"/>
      <c r="U22" s="95"/>
      <c r="V22" s="95"/>
      <c r="W22" s="95"/>
      <c r="X22" s="95"/>
      <c r="Y22" s="95"/>
      <c r="Z22" s="95"/>
      <c r="AA22" s="95"/>
      <c r="AB22" s="95"/>
      <c r="AC22" s="95"/>
      <c r="AD22" s="95"/>
      <c r="AE22" s="95"/>
    </row>
    <row r="23" spans="1:31" ht="12.75">
      <c r="A23" s="112" t="s">
        <v>430</v>
      </c>
      <c r="B23" s="114"/>
      <c r="C23" s="114"/>
      <c r="D23" s="114"/>
      <c r="E23" s="114"/>
      <c r="F23" s="114"/>
      <c r="G23" s="114"/>
      <c r="H23" s="114"/>
      <c r="I23" s="114"/>
      <c r="J23" s="114"/>
      <c r="K23" s="114"/>
      <c r="L23" s="114"/>
      <c r="M23" s="114"/>
      <c r="N23" s="114"/>
      <c r="O23" s="114"/>
      <c r="P23" s="114"/>
      <c r="Q23" s="103"/>
      <c r="R23" s="104"/>
      <c r="S23" s="95"/>
      <c r="T23" s="95"/>
      <c r="U23" s="95"/>
      <c r="V23" s="95"/>
      <c r="W23" s="95"/>
      <c r="X23" s="95"/>
      <c r="Y23" s="95"/>
      <c r="Z23" s="95"/>
      <c r="AA23" s="95"/>
      <c r="AB23" s="95"/>
      <c r="AC23" s="95"/>
      <c r="AD23" s="95"/>
      <c r="AE23" s="95"/>
    </row>
    <row r="24" spans="1:31" ht="12.75">
      <c r="A24" s="112"/>
      <c r="B24" s="114"/>
      <c r="C24" s="114"/>
      <c r="D24" s="114"/>
      <c r="E24" s="114"/>
      <c r="F24" s="114"/>
      <c r="G24" s="114"/>
      <c r="H24" s="114"/>
      <c r="I24" s="114"/>
      <c r="J24" s="114"/>
      <c r="K24" s="114"/>
      <c r="L24" s="114"/>
      <c r="M24" s="114"/>
      <c r="N24" s="114"/>
      <c r="O24" s="114"/>
      <c r="P24" s="114"/>
      <c r="Q24" s="103"/>
      <c r="R24" s="104"/>
      <c r="S24" s="95"/>
      <c r="T24" s="95"/>
      <c r="U24" s="95"/>
      <c r="V24" s="95"/>
      <c r="W24" s="95"/>
      <c r="X24" s="95"/>
      <c r="Y24" s="95"/>
      <c r="Z24" s="95"/>
      <c r="AA24" s="95"/>
      <c r="AB24" s="95"/>
      <c r="AC24" s="95"/>
      <c r="AD24" s="95"/>
      <c r="AE24" s="95"/>
    </row>
    <row r="25" spans="1:31" ht="12.75">
      <c r="A25" s="112" t="s">
        <v>483</v>
      </c>
      <c r="B25" s="114"/>
      <c r="C25" s="114"/>
      <c r="D25" s="114"/>
      <c r="E25" s="114"/>
      <c r="F25" s="114"/>
      <c r="G25" s="114"/>
      <c r="H25" s="114"/>
      <c r="I25" s="114"/>
      <c r="J25" s="114"/>
      <c r="K25" s="114"/>
      <c r="L25" s="114"/>
      <c r="M25" s="114"/>
      <c r="N25" s="114"/>
      <c r="O25" s="114"/>
      <c r="P25" s="114"/>
      <c r="Q25" s="103"/>
      <c r="R25" s="104"/>
      <c r="S25" s="95"/>
      <c r="T25" s="95"/>
      <c r="U25" s="95"/>
      <c r="V25" s="95"/>
      <c r="W25" s="95"/>
      <c r="X25" s="95"/>
      <c r="Y25" s="95"/>
      <c r="Z25" s="95"/>
      <c r="AA25" s="95"/>
      <c r="AB25" s="95"/>
      <c r="AC25" s="95"/>
      <c r="AD25" s="95"/>
      <c r="AE25" s="95"/>
    </row>
    <row r="26" spans="1:31" ht="13.5" thickBot="1">
      <c r="A26" s="115"/>
      <c r="B26" s="116"/>
      <c r="C26" s="116"/>
      <c r="D26" s="116"/>
      <c r="E26" s="116"/>
      <c r="F26" s="116"/>
      <c r="G26" s="116"/>
      <c r="H26" s="116"/>
      <c r="I26" s="116"/>
      <c r="J26" s="116"/>
      <c r="K26" s="116"/>
      <c r="L26" s="116"/>
      <c r="M26" s="116"/>
      <c r="N26" s="116"/>
      <c r="O26" s="116"/>
      <c r="P26" s="116"/>
      <c r="Q26" s="110"/>
      <c r="R26" s="111"/>
      <c r="S26" s="95"/>
      <c r="T26" s="95"/>
      <c r="U26" s="95"/>
      <c r="V26" s="95"/>
      <c r="W26" s="95"/>
      <c r="X26" s="95"/>
      <c r="Y26" s="95"/>
      <c r="Z26" s="95"/>
      <c r="AA26" s="95"/>
      <c r="AB26" s="95"/>
      <c r="AC26" s="95"/>
      <c r="AD26" s="95"/>
      <c r="AE26" s="95"/>
    </row>
    <row r="27" spans="1:31" ht="6" customHeight="1">
      <c r="A27" s="117"/>
      <c r="B27" s="118"/>
      <c r="C27" s="118"/>
      <c r="D27" s="118"/>
      <c r="E27" s="118"/>
      <c r="F27" s="118"/>
      <c r="G27" s="118"/>
      <c r="H27" s="118"/>
      <c r="I27" s="118"/>
      <c r="J27" s="118"/>
      <c r="K27" s="118"/>
      <c r="L27" s="118"/>
      <c r="M27" s="118"/>
      <c r="N27" s="118"/>
      <c r="O27" s="118"/>
      <c r="P27" s="118"/>
      <c r="Q27" s="118"/>
      <c r="R27" s="119"/>
      <c r="S27" s="95"/>
      <c r="T27" s="95"/>
      <c r="U27" s="95"/>
      <c r="V27" s="95"/>
      <c r="W27" s="95"/>
      <c r="X27" s="95"/>
      <c r="Y27" s="95"/>
      <c r="Z27" s="95"/>
      <c r="AA27" s="95"/>
      <c r="AB27" s="95"/>
      <c r="AC27" s="95"/>
      <c r="AD27" s="95"/>
      <c r="AE27" s="95"/>
    </row>
    <row r="28" spans="1:31" ht="27" customHeight="1">
      <c r="A28" s="74"/>
      <c r="B28" s="573" t="s">
        <v>431</v>
      </c>
      <c r="C28" s="574"/>
      <c r="D28" s="574"/>
      <c r="E28" s="574"/>
      <c r="F28" s="574"/>
      <c r="G28" s="97"/>
      <c r="H28" s="97"/>
      <c r="I28" s="97"/>
      <c r="J28" s="97"/>
      <c r="K28" s="97"/>
      <c r="L28" s="97"/>
      <c r="M28" s="97"/>
      <c r="N28" s="97"/>
      <c r="O28" s="97"/>
      <c r="P28" s="97"/>
      <c r="Q28" s="97"/>
      <c r="R28" s="120"/>
      <c r="S28" s="95"/>
      <c r="T28" s="95"/>
      <c r="U28" s="95"/>
      <c r="V28" s="95"/>
      <c r="W28" s="95"/>
      <c r="X28" s="95"/>
      <c r="Y28" s="95"/>
      <c r="Z28" s="95"/>
      <c r="AA28" s="95"/>
      <c r="AB28" s="95"/>
      <c r="AC28" s="95"/>
      <c r="AD28" s="95"/>
      <c r="AE28" s="95"/>
    </row>
    <row r="29" spans="1:31" ht="12.75">
      <c r="A29" s="121" t="s">
        <v>432</v>
      </c>
      <c r="B29" s="103" t="s">
        <v>433</v>
      </c>
      <c r="C29" s="103"/>
      <c r="D29" s="103"/>
      <c r="E29" s="103"/>
      <c r="F29" s="103"/>
      <c r="G29" s="103"/>
      <c r="H29" s="103"/>
      <c r="I29" s="103"/>
      <c r="J29" s="103"/>
      <c r="K29" s="103"/>
      <c r="L29" s="103"/>
      <c r="M29" s="103"/>
      <c r="N29" s="103"/>
      <c r="O29" s="103"/>
      <c r="P29" s="103"/>
      <c r="Q29" s="103"/>
      <c r="R29" s="104"/>
      <c r="S29" s="95"/>
      <c r="T29" s="95"/>
      <c r="U29" s="95"/>
      <c r="V29" s="95"/>
      <c r="W29" s="95"/>
      <c r="X29" s="95"/>
      <c r="Y29" s="95"/>
      <c r="Z29" s="95"/>
      <c r="AA29" s="95"/>
      <c r="AB29" s="95"/>
      <c r="AC29" s="95"/>
      <c r="AD29" s="95"/>
      <c r="AE29" s="95"/>
    </row>
    <row r="30" spans="1:31" ht="12.75">
      <c r="A30" s="121" t="s">
        <v>434</v>
      </c>
      <c r="B30" s="103" t="s">
        <v>435</v>
      </c>
      <c r="C30" s="103"/>
      <c r="D30" s="103"/>
      <c r="E30" s="103"/>
      <c r="F30" s="103"/>
      <c r="G30" s="103"/>
      <c r="H30" s="103"/>
      <c r="I30" s="103"/>
      <c r="J30" s="103"/>
      <c r="K30" s="103"/>
      <c r="L30" s="103"/>
      <c r="M30" s="103"/>
      <c r="N30" s="103"/>
      <c r="O30" s="103"/>
      <c r="P30" s="103"/>
      <c r="Q30" s="103"/>
      <c r="R30" s="104"/>
      <c r="S30" s="95"/>
      <c r="T30" s="95"/>
      <c r="U30" s="95"/>
      <c r="V30" s="95"/>
      <c r="W30" s="95"/>
      <c r="X30" s="95"/>
      <c r="Y30" s="95"/>
      <c r="Z30" s="95"/>
      <c r="AA30" s="95"/>
      <c r="AB30" s="95"/>
      <c r="AC30" s="95"/>
      <c r="AD30" s="95"/>
      <c r="AE30" s="95"/>
    </row>
    <row r="31" spans="1:31" ht="12.75">
      <c r="A31" s="121" t="s">
        <v>436</v>
      </c>
      <c r="B31" s="103" t="s">
        <v>437</v>
      </c>
      <c r="C31" s="103"/>
      <c r="D31" s="103"/>
      <c r="E31" s="103"/>
      <c r="F31" s="103"/>
      <c r="G31" s="103"/>
      <c r="H31" s="103"/>
      <c r="I31" s="103"/>
      <c r="J31" s="103"/>
      <c r="K31" s="103"/>
      <c r="L31" s="103"/>
      <c r="M31" s="103"/>
      <c r="N31" s="103"/>
      <c r="O31" s="103"/>
      <c r="P31" s="103"/>
      <c r="Q31" s="103"/>
      <c r="R31" s="104"/>
      <c r="S31" s="95"/>
      <c r="T31" s="95"/>
      <c r="U31" s="95"/>
      <c r="V31" s="95"/>
      <c r="W31" s="95"/>
      <c r="X31" s="95"/>
      <c r="Y31" s="95"/>
      <c r="Z31" s="95"/>
      <c r="AA31" s="95"/>
      <c r="AB31" s="95"/>
      <c r="AC31" s="95"/>
      <c r="AD31" s="95"/>
      <c r="AE31" s="95"/>
    </row>
    <row r="32" spans="1:31" ht="12.75">
      <c r="A32" s="121"/>
      <c r="B32" s="103" t="s">
        <v>484</v>
      </c>
      <c r="C32" s="103"/>
      <c r="D32" s="103"/>
      <c r="E32" s="103"/>
      <c r="F32" s="103"/>
      <c r="G32" s="103"/>
      <c r="H32" s="103"/>
      <c r="I32" s="103"/>
      <c r="J32" s="103"/>
      <c r="K32" s="103"/>
      <c r="L32" s="103"/>
      <c r="M32" s="103"/>
      <c r="N32" s="103"/>
      <c r="O32" s="103"/>
      <c r="P32" s="103"/>
      <c r="Q32" s="103"/>
      <c r="R32" s="104"/>
      <c r="S32" s="95"/>
      <c r="T32" s="95"/>
      <c r="U32" s="95"/>
      <c r="V32" s="95"/>
      <c r="W32" s="95"/>
      <c r="X32" s="95"/>
      <c r="Y32" s="95"/>
      <c r="Z32" s="95"/>
      <c r="AA32" s="95"/>
      <c r="AB32" s="95"/>
      <c r="AC32" s="95"/>
      <c r="AD32" s="95"/>
      <c r="AE32" s="95"/>
    </row>
    <row r="33" spans="1:31" ht="12.75">
      <c r="A33" s="121" t="s">
        <v>438</v>
      </c>
      <c r="B33" s="103" t="s">
        <v>439</v>
      </c>
      <c r="C33" s="103"/>
      <c r="D33" s="103"/>
      <c r="E33" s="103"/>
      <c r="F33" s="103"/>
      <c r="G33" s="103"/>
      <c r="H33" s="103"/>
      <c r="I33" s="103"/>
      <c r="J33" s="103"/>
      <c r="K33" s="103"/>
      <c r="L33" s="103"/>
      <c r="M33" s="103"/>
      <c r="N33" s="103"/>
      <c r="O33" s="103"/>
      <c r="P33" s="103"/>
      <c r="Q33" s="103"/>
      <c r="R33" s="104"/>
      <c r="S33" s="95"/>
      <c r="T33" s="95"/>
      <c r="U33" s="95"/>
      <c r="V33" s="95"/>
      <c r="W33" s="95"/>
      <c r="X33" s="95"/>
      <c r="Y33" s="95"/>
      <c r="Z33" s="95"/>
      <c r="AA33" s="95"/>
      <c r="AB33" s="95"/>
      <c r="AC33" s="95"/>
      <c r="AD33" s="95"/>
      <c r="AE33" s="95"/>
    </row>
    <row r="34" spans="1:31" ht="12.75">
      <c r="A34" s="121" t="s">
        <v>440</v>
      </c>
      <c r="B34" s="103" t="s">
        <v>441</v>
      </c>
      <c r="C34" s="103"/>
      <c r="D34" s="103"/>
      <c r="E34" s="103"/>
      <c r="F34" s="103"/>
      <c r="G34" s="103"/>
      <c r="H34" s="103"/>
      <c r="I34" s="103"/>
      <c r="J34" s="103"/>
      <c r="K34" s="103"/>
      <c r="L34" s="103"/>
      <c r="M34" s="103"/>
      <c r="N34" s="103"/>
      <c r="O34" s="103"/>
      <c r="P34" s="103"/>
      <c r="Q34" s="103"/>
      <c r="R34" s="104"/>
      <c r="S34" s="95"/>
      <c r="T34" s="95"/>
      <c r="U34" s="95"/>
      <c r="V34" s="95"/>
      <c r="W34" s="95"/>
      <c r="X34" s="95"/>
      <c r="Y34" s="95"/>
      <c r="Z34" s="95"/>
      <c r="AA34" s="95"/>
      <c r="AB34" s="95"/>
      <c r="AC34" s="95"/>
      <c r="AD34" s="95"/>
      <c r="AE34" s="95"/>
    </row>
    <row r="35" spans="1:31" ht="12.75">
      <c r="A35" s="121" t="s">
        <v>442</v>
      </c>
      <c r="B35" s="103" t="s">
        <v>443</v>
      </c>
      <c r="C35" s="103"/>
      <c r="D35" s="103"/>
      <c r="E35" s="103"/>
      <c r="F35" s="103"/>
      <c r="G35" s="103"/>
      <c r="H35" s="103"/>
      <c r="I35" s="103"/>
      <c r="J35" s="103"/>
      <c r="K35" s="103"/>
      <c r="L35" s="103"/>
      <c r="M35" s="103"/>
      <c r="N35" s="103"/>
      <c r="O35" s="103"/>
      <c r="P35" s="103"/>
      <c r="Q35" s="103"/>
      <c r="R35" s="104"/>
      <c r="S35" s="95"/>
      <c r="T35" s="95"/>
      <c r="U35" s="95"/>
      <c r="V35" s="95"/>
      <c r="W35" s="95"/>
      <c r="X35" s="95"/>
      <c r="Y35" s="95"/>
      <c r="Z35" s="95"/>
      <c r="AA35" s="95"/>
      <c r="AB35" s="95"/>
      <c r="AC35" s="95"/>
      <c r="AD35" s="95"/>
      <c r="AE35" s="95"/>
    </row>
    <row r="36" spans="1:31" ht="12.75">
      <c r="A36" s="121" t="s">
        <v>444</v>
      </c>
      <c r="B36" s="103" t="s">
        <v>445</v>
      </c>
      <c r="C36" s="103"/>
      <c r="D36" s="103"/>
      <c r="E36" s="103"/>
      <c r="F36" s="103"/>
      <c r="G36" s="103"/>
      <c r="H36" s="103"/>
      <c r="I36" s="103"/>
      <c r="J36" s="103"/>
      <c r="K36" s="103"/>
      <c r="L36" s="103"/>
      <c r="M36" s="103"/>
      <c r="N36" s="103"/>
      <c r="O36" s="103"/>
      <c r="P36" s="103"/>
      <c r="Q36" s="103"/>
      <c r="R36" s="104"/>
      <c r="S36" s="95"/>
      <c r="T36" s="95"/>
      <c r="U36" s="95"/>
      <c r="V36" s="95"/>
      <c r="W36" s="95"/>
      <c r="X36" s="95"/>
      <c r="Y36" s="95"/>
      <c r="Z36" s="95"/>
      <c r="AA36" s="95"/>
      <c r="AB36" s="95"/>
      <c r="AC36" s="95"/>
      <c r="AD36" s="95"/>
      <c r="AE36" s="95"/>
    </row>
    <row r="37" spans="1:31" ht="12" customHeight="1">
      <c r="A37" s="121"/>
      <c r="B37" s="103" t="s">
        <v>446</v>
      </c>
      <c r="C37" s="103"/>
      <c r="D37" s="103"/>
      <c r="E37" s="103"/>
      <c r="F37" s="103"/>
      <c r="G37" s="103"/>
      <c r="H37" s="103"/>
      <c r="I37" s="103"/>
      <c r="J37" s="103"/>
      <c r="K37" s="103"/>
      <c r="L37" s="103"/>
      <c r="M37" s="103"/>
      <c r="N37" s="103"/>
      <c r="O37" s="103"/>
      <c r="P37" s="103"/>
      <c r="Q37" s="103"/>
      <c r="R37" s="104"/>
      <c r="S37" s="95"/>
      <c r="T37" s="95"/>
      <c r="U37" s="95"/>
      <c r="V37" s="95"/>
      <c r="W37" s="95"/>
      <c r="X37" s="95"/>
      <c r="Y37" s="95"/>
      <c r="Z37" s="95"/>
      <c r="AA37" s="95"/>
      <c r="AB37" s="95"/>
      <c r="AC37" s="95"/>
      <c r="AD37" s="95"/>
      <c r="AE37" s="95"/>
    </row>
    <row r="38" spans="1:31" ht="13.5" thickBot="1">
      <c r="A38" s="122"/>
      <c r="B38" s="110"/>
      <c r="C38" s="110"/>
      <c r="D38" s="110"/>
      <c r="E38" s="110"/>
      <c r="F38" s="110"/>
      <c r="G38" s="110"/>
      <c r="H38" s="110"/>
      <c r="I38" s="110"/>
      <c r="J38" s="110"/>
      <c r="K38" s="110"/>
      <c r="L38" s="110"/>
      <c r="M38" s="110"/>
      <c r="N38" s="110"/>
      <c r="O38" s="110"/>
      <c r="P38" s="110"/>
      <c r="Q38" s="110"/>
      <c r="R38" s="111"/>
      <c r="S38" s="95"/>
      <c r="T38" s="95"/>
      <c r="U38" s="95"/>
      <c r="V38" s="95"/>
      <c r="W38" s="95"/>
      <c r="X38" s="95"/>
      <c r="Y38" s="95"/>
      <c r="Z38" s="95"/>
      <c r="AA38" s="95"/>
      <c r="AB38" s="95"/>
      <c r="AC38" s="95"/>
      <c r="AD38" s="95"/>
      <c r="AE38" s="95"/>
    </row>
    <row r="39" spans="1:31" ht="12.75">
      <c r="A39" s="123"/>
      <c r="B39" s="100"/>
      <c r="C39" s="100"/>
      <c r="D39" s="100"/>
      <c r="E39" s="100"/>
      <c r="F39" s="100"/>
      <c r="G39" s="100"/>
      <c r="H39" s="100"/>
      <c r="I39" s="100"/>
      <c r="J39" s="100"/>
      <c r="K39" s="100"/>
      <c r="L39" s="100"/>
      <c r="M39" s="100"/>
      <c r="N39" s="100"/>
      <c r="O39" s="100"/>
      <c r="P39" s="100"/>
      <c r="Q39" s="100"/>
      <c r="R39" s="101"/>
      <c r="S39" s="95"/>
      <c r="T39" s="95"/>
      <c r="U39" s="95"/>
      <c r="V39" s="95"/>
      <c r="W39" s="95"/>
      <c r="X39" s="95"/>
      <c r="Y39" s="95"/>
      <c r="Z39" s="95"/>
      <c r="AA39" s="95"/>
      <c r="AB39" s="95"/>
      <c r="AC39" s="95"/>
      <c r="AD39" s="95"/>
      <c r="AE39" s="95"/>
    </row>
    <row r="40" spans="1:31" ht="15.75">
      <c r="A40" s="124" t="s">
        <v>447</v>
      </c>
      <c r="B40" s="103"/>
      <c r="C40" s="103"/>
      <c r="D40" s="103"/>
      <c r="E40" s="103"/>
      <c r="F40" s="103"/>
      <c r="G40" s="103"/>
      <c r="H40" s="103"/>
      <c r="I40" s="103"/>
      <c r="J40" s="103"/>
      <c r="K40" s="103"/>
      <c r="L40" s="103"/>
      <c r="M40" s="103"/>
      <c r="N40" s="103"/>
      <c r="O40" s="103"/>
      <c r="P40" s="103"/>
      <c r="Q40" s="103"/>
      <c r="R40" s="104"/>
      <c r="S40" s="95"/>
      <c r="T40" s="95"/>
      <c r="U40" s="95"/>
      <c r="V40" s="95"/>
      <c r="W40" s="95"/>
      <c r="X40" s="95"/>
      <c r="Y40" s="95"/>
      <c r="Z40" s="95"/>
      <c r="AA40" s="95"/>
      <c r="AB40" s="95"/>
      <c r="AC40" s="95"/>
      <c r="AD40" s="95"/>
      <c r="AE40" s="95"/>
    </row>
    <row r="41" spans="1:31" ht="12.75">
      <c r="A41" s="102"/>
      <c r="B41" s="103"/>
      <c r="C41" s="103"/>
      <c r="D41" s="103"/>
      <c r="E41" s="103"/>
      <c r="F41" s="103"/>
      <c r="G41" s="103"/>
      <c r="H41" s="103"/>
      <c r="I41" s="103"/>
      <c r="J41" s="103"/>
      <c r="K41" s="103"/>
      <c r="L41" s="103"/>
      <c r="M41" s="103"/>
      <c r="N41" s="103"/>
      <c r="O41" s="103"/>
      <c r="P41" s="103"/>
      <c r="Q41" s="103"/>
      <c r="R41" s="104"/>
      <c r="S41" s="95"/>
      <c r="T41" s="95"/>
      <c r="U41" s="95"/>
      <c r="V41" s="95"/>
      <c r="W41" s="95"/>
      <c r="X41" s="95"/>
      <c r="Y41" s="95"/>
      <c r="Z41" s="95"/>
      <c r="AA41" s="95"/>
      <c r="AB41" s="95"/>
      <c r="AC41" s="95"/>
      <c r="AD41" s="95"/>
      <c r="AE41" s="95"/>
    </row>
    <row r="42" spans="1:31" ht="12.75">
      <c r="A42" s="125" t="s">
        <v>448</v>
      </c>
      <c r="B42" s="103" t="s">
        <v>449</v>
      </c>
      <c r="C42" s="103"/>
      <c r="D42" s="103"/>
      <c r="E42" s="103"/>
      <c r="F42" s="103"/>
      <c r="G42" s="103"/>
      <c r="H42" s="103"/>
      <c r="I42" s="103"/>
      <c r="J42" s="103"/>
      <c r="K42" s="103"/>
      <c r="L42" s="103"/>
      <c r="M42" s="103"/>
      <c r="N42" s="103"/>
      <c r="O42" s="103"/>
      <c r="P42" s="103"/>
      <c r="Q42" s="103"/>
      <c r="R42" s="104"/>
      <c r="S42" s="95"/>
      <c r="T42" s="95"/>
      <c r="U42" s="95"/>
      <c r="V42" s="95"/>
      <c r="W42" s="95"/>
      <c r="X42" s="95"/>
      <c r="Y42" s="95"/>
      <c r="Z42" s="95"/>
      <c r="AA42" s="95"/>
      <c r="AB42" s="95"/>
      <c r="AC42" s="95"/>
      <c r="AD42" s="95"/>
      <c r="AE42" s="95"/>
    </row>
    <row r="43" spans="1:31" ht="12.75">
      <c r="A43" s="125"/>
      <c r="B43" s="103"/>
      <c r="C43" s="103"/>
      <c r="D43" s="103"/>
      <c r="E43" s="103"/>
      <c r="F43" s="103"/>
      <c r="G43" s="103"/>
      <c r="H43" s="103"/>
      <c r="I43" s="103"/>
      <c r="J43" s="103"/>
      <c r="K43" s="103"/>
      <c r="L43" s="103"/>
      <c r="M43" s="103"/>
      <c r="N43" s="103"/>
      <c r="O43" s="103"/>
      <c r="P43" s="103"/>
      <c r="Q43" s="103"/>
      <c r="R43" s="104"/>
      <c r="S43" s="95"/>
      <c r="T43" s="95"/>
      <c r="U43" s="95"/>
      <c r="V43" s="95"/>
      <c r="W43" s="95"/>
      <c r="X43" s="95"/>
      <c r="Y43" s="95"/>
      <c r="Z43" s="95"/>
      <c r="AA43" s="95"/>
      <c r="AB43" s="95"/>
      <c r="AC43" s="95"/>
      <c r="AD43" s="95"/>
      <c r="AE43" s="95"/>
    </row>
    <row r="44" spans="1:31" ht="12.75">
      <c r="A44" s="125" t="s">
        <v>450</v>
      </c>
      <c r="B44" s="103" t="s">
        <v>451</v>
      </c>
      <c r="C44" s="103"/>
      <c r="D44" s="103"/>
      <c r="E44" s="103"/>
      <c r="F44" s="103"/>
      <c r="G44" s="103"/>
      <c r="H44" s="103"/>
      <c r="I44" s="103"/>
      <c r="J44" s="103"/>
      <c r="K44" s="103"/>
      <c r="L44" s="103"/>
      <c r="M44" s="103"/>
      <c r="N44" s="103"/>
      <c r="O44" s="103"/>
      <c r="P44" s="103"/>
      <c r="Q44" s="103"/>
      <c r="R44" s="104"/>
      <c r="S44" s="95"/>
      <c r="T44" s="95"/>
      <c r="U44" s="95"/>
      <c r="V44" s="95"/>
      <c r="W44" s="95"/>
      <c r="X44" s="95"/>
      <c r="Y44" s="95"/>
      <c r="Z44" s="95"/>
      <c r="AA44" s="95"/>
      <c r="AB44" s="95"/>
      <c r="AC44" s="95"/>
      <c r="AD44" s="95"/>
      <c r="AE44" s="95"/>
    </row>
    <row r="45" spans="1:31" ht="12.75">
      <c r="A45" s="102"/>
      <c r="B45" s="103"/>
      <c r="C45" s="103"/>
      <c r="D45" s="103"/>
      <c r="E45" s="103"/>
      <c r="F45" s="103"/>
      <c r="G45" s="103"/>
      <c r="H45" s="103"/>
      <c r="I45" s="103"/>
      <c r="J45" s="103"/>
      <c r="K45" s="103"/>
      <c r="L45" s="103"/>
      <c r="M45" s="103"/>
      <c r="N45" s="103"/>
      <c r="O45" s="103"/>
      <c r="P45" s="103"/>
      <c r="Q45" s="103"/>
      <c r="R45" s="104"/>
      <c r="S45" s="95"/>
      <c r="T45" s="95"/>
      <c r="U45" s="95"/>
      <c r="V45" s="95"/>
      <c r="W45" s="95"/>
      <c r="X45" s="95"/>
      <c r="Y45" s="95"/>
      <c r="Z45" s="95"/>
      <c r="AA45" s="95"/>
      <c r="AB45" s="95"/>
      <c r="AC45" s="95"/>
      <c r="AD45" s="95"/>
      <c r="AE45" s="95"/>
    </row>
    <row r="46" spans="1:31" ht="12.75">
      <c r="A46" s="125" t="s">
        <v>452</v>
      </c>
      <c r="B46" s="103" t="s">
        <v>453</v>
      </c>
      <c r="C46" s="103"/>
      <c r="D46" s="103"/>
      <c r="E46" s="103"/>
      <c r="F46" s="103"/>
      <c r="G46" s="103"/>
      <c r="H46" s="103"/>
      <c r="I46" s="103"/>
      <c r="J46" s="103"/>
      <c r="K46" s="103"/>
      <c r="L46" s="103"/>
      <c r="M46" s="103"/>
      <c r="N46" s="103"/>
      <c r="O46" s="103"/>
      <c r="P46" s="103"/>
      <c r="Q46" s="103"/>
      <c r="R46" s="104"/>
      <c r="S46" s="95"/>
      <c r="T46" s="95"/>
      <c r="U46" s="95"/>
      <c r="V46" s="95"/>
      <c r="W46" s="95"/>
      <c r="X46" s="95"/>
      <c r="Y46" s="95"/>
      <c r="Z46" s="95"/>
      <c r="AA46" s="95"/>
      <c r="AB46" s="95"/>
      <c r="AC46" s="95"/>
      <c r="AD46" s="95"/>
      <c r="AE46" s="95"/>
    </row>
    <row r="47" spans="1:31" ht="12.75">
      <c r="A47" s="126"/>
      <c r="B47" s="103" t="s">
        <v>485</v>
      </c>
      <c r="C47" s="103"/>
      <c r="D47" s="103"/>
      <c r="E47" s="103"/>
      <c r="F47" s="103"/>
      <c r="G47" s="103"/>
      <c r="H47" s="103"/>
      <c r="I47" s="103"/>
      <c r="J47" s="103"/>
      <c r="K47" s="103"/>
      <c r="L47" s="103"/>
      <c r="M47" s="103"/>
      <c r="N47" s="103" t="s">
        <v>454</v>
      </c>
      <c r="O47" s="103"/>
      <c r="P47" s="103"/>
      <c r="Q47" s="103"/>
      <c r="R47" s="104"/>
      <c r="S47" s="95"/>
      <c r="T47" s="95"/>
      <c r="U47" s="95"/>
      <c r="V47" s="95"/>
      <c r="W47" s="95"/>
      <c r="X47" s="95"/>
      <c r="Y47" s="95"/>
      <c r="Z47" s="95"/>
      <c r="AA47" s="95"/>
      <c r="AB47" s="95"/>
      <c r="AC47" s="95"/>
      <c r="AD47" s="95"/>
      <c r="AE47" s="95"/>
    </row>
    <row r="48" spans="1:31" ht="12.75">
      <c r="A48" s="102"/>
      <c r="B48" s="103"/>
      <c r="C48" s="103"/>
      <c r="D48" s="103"/>
      <c r="E48" s="103"/>
      <c r="F48" s="103"/>
      <c r="G48" s="103"/>
      <c r="H48" s="103"/>
      <c r="I48" s="127"/>
      <c r="J48" s="103"/>
      <c r="K48" s="103"/>
      <c r="L48" s="103"/>
      <c r="M48" s="103"/>
      <c r="N48" s="103"/>
      <c r="O48" s="103"/>
      <c r="P48" s="103"/>
      <c r="Q48" s="103"/>
      <c r="R48" s="104"/>
      <c r="S48" s="95"/>
      <c r="T48" s="95"/>
      <c r="U48" s="95"/>
      <c r="V48" s="95"/>
      <c r="W48" s="95"/>
      <c r="X48" s="95"/>
      <c r="Y48" s="95"/>
      <c r="Z48" s="95"/>
      <c r="AA48" s="95"/>
      <c r="AB48" s="95"/>
      <c r="AC48" s="95"/>
      <c r="AD48" s="95"/>
      <c r="AE48" s="95"/>
    </row>
    <row r="49" spans="1:31" ht="12.75">
      <c r="A49" s="102" t="s">
        <v>455</v>
      </c>
      <c r="B49" s="103"/>
      <c r="C49" s="103"/>
      <c r="D49" s="103"/>
      <c r="E49" s="103"/>
      <c r="F49" s="103"/>
      <c r="G49" s="103"/>
      <c r="H49" s="103"/>
      <c r="I49" s="103"/>
      <c r="J49" s="103"/>
      <c r="K49" s="103"/>
      <c r="L49" s="103"/>
      <c r="M49" s="103"/>
      <c r="N49" s="103"/>
      <c r="O49" s="103"/>
      <c r="P49" s="103"/>
      <c r="Q49" s="103"/>
      <c r="R49" s="104"/>
      <c r="S49" s="95"/>
      <c r="T49" s="95"/>
      <c r="U49" s="95"/>
      <c r="V49" s="95"/>
      <c r="W49" s="95"/>
      <c r="X49" s="95"/>
      <c r="Y49" s="95"/>
      <c r="Z49" s="95"/>
      <c r="AA49" s="95"/>
      <c r="AB49" s="95"/>
      <c r="AC49" s="95"/>
      <c r="AD49" s="95"/>
      <c r="AE49" s="95"/>
    </row>
    <row r="50" spans="1:31" ht="12.75">
      <c r="A50" s="102" t="s">
        <v>456</v>
      </c>
      <c r="B50" s="103"/>
      <c r="C50" s="103"/>
      <c r="D50" s="103"/>
      <c r="E50" s="103"/>
      <c r="F50" s="103"/>
      <c r="G50" s="103"/>
      <c r="H50" s="103"/>
      <c r="I50" s="103"/>
      <c r="J50" s="103"/>
      <c r="K50" s="103"/>
      <c r="L50" s="103"/>
      <c r="M50" s="103"/>
      <c r="N50" s="103"/>
      <c r="O50" s="103"/>
      <c r="P50" s="103"/>
      <c r="Q50" s="103"/>
      <c r="R50" s="104"/>
      <c r="S50" s="95"/>
      <c r="T50" s="95"/>
      <c r="U50" s="95"/>
      <c r="V50" s="95"/>
      <c r="W50" s="95"/>
      <c r="X50" s="95"/>
      <c r="Y50" s="95"/>
      <c r="Z50" s="95"/>
      <c r="AA50" s="95"/>
      <c r="AB50" s="95"/>
      <c r="AC50" s="95"/>
      <c r="AD50" s="95"/>
      <c r="AE50" s="95"/>
    </row>
    <row r="51" spans="1:31" ht="12.75">
      <c r="A51" s="102"/>
      <c r="B51" s="103"/>
      <c r="C51" s="103"/>
      <c r="D51" s="103"/>
      <c r="E51" s="103"/>
      <c r="F51" s="103"/>
      <c r="G51" s="103"/>
      <c r="H51" s="103"/>
      <c r="I51" s="103"/>
      <c r="J51" s="103"/>
      <c r="K51" s="103"/>
      <c r="L51" s="103"/>
      <c r="M51" s="103"/>
      <c r="N51" s="103"/>
      <c r="O51" s="103"/>
      <c r="P51" s="103"/>
      <c r="Q51" s="103"/>
      <c r="R51" s="104"/>
      <c r="S51" s="95"/>
      <c r="T51" s="95"/>
      <c r="U51" s="95"/>
      <c r="V51" s="95"/>
      <c r="W51" s="95"/>
      <c r="X51" s="95"/>
      <c r="Y51" s="95"/>
      <c r="Z51" s="95"/>
      <c r="AA51" s="95"/>
      <c r="AB51" s="95"/>
      <c r="AC51" s="95"/>
      <c r="AD51" s="95"/>
      <c r="AE51" s="95"/>
    </row>
    <row r="52" spans="1:31" ht="12.75">
      <c r="A52" s="102" t="s">
        <v>457</v>
      </c>
      <c r="B52" s="103"/>
      <c r="C52" s="103"/>
      <c r="D52" s="103"/>
      <c r="E52" s="103"/>
      <c r="F52" s="103"/>
      <c r="G52" s="103"/>
      <c r="H52" s="103"/>
      <c r="I52" s="103"/>
      <c r="J52" s="103"/>
      <c r="K52" s="103"/>
      <c r="L52" s="103"/>
      <c r="M52" s="103"/>
      <c r="N52" s="103"/>
      <c r="O52" s="103"/>
      <c r="P52" s="103"/>
      <c r="Q52" s="103"/>
      <c r="R52" s="104"/>
      <c r="S52" s="95"/>
      <c r="T52" s="95"/>
      <c r="U52" s="95"/>
      <c r="V52" s="95"/>
      <c r="W52" s="95"/>
      <c r="X52" s="95"/>
      <c r="Y52" s="95"/>
      <c r="Z52" s="95"/>
      <c r="AA52" s="95"/>
      <c r="AB52" s="95"/>
      <c r="AC52" s="95"/>
      <c r="AD52" s="95"/>
      <c r="AE52" s="95"/>
    </row>
    <row r="53" spans="1:31" ht="12.75">
      <c r="A53" s="102" t="s">
        <v>458</v>
      </c>
      <c r="B53" s="103"/>
      <c r="C53" s="103"/>
      <c r="D53" s="103"/>
      <c r="E53" s="103"/>
      <c r="F53" s="103"/>
      <c r="G53" s="103"/>
      <c r="H53" s="103"/>
      <c r="I53" s="103"/>
      <c r="J53" s="103"/>
      <c r="K53" s="103"/>
      <c r="L53" s="103"/>
      <c r="M53" s="103"/>
      <c r="N53" s="103"/>
      <c r="O53" s="103"/>
      <c r="P53" s="103"/>
      <c r="Q53" s="103"/>
      <c r="R53" s="104"/>
      <c r="S53" s="95"/>
      <c r="T53" s="95"/>
      <c r="U53" s="95"/>
      <c r="V53" s="95"/>
      <c r="W53" s="95"/>
      <c r="X53" s="95"/>
      <c r="Y53" s="95"/>
      <c r="Z53" s="95"/>
      <c r="AA53" s="95"/>
      <c r="AB53" s="95"/>
      <c r="AC53" s="95"/>
      <c r="AD53" s="95"/>
      <c r="AE53" s="95"/>
    </row>
    <row r="54" spans="1:31" ht="12.75">
      <c r="A54" s="102" t="s">
        <v>459</v>
      </c>
      <c r="B54" s="103"/>
      <c r="C54" s="103"/>
      <c r="D54" s="103"/>
      <c r="E54" s="103"/>
      <c r="F54" s="103"/>
      <c r="G54" s="103"/>
      <c r="H54" s="103"/>
      <c r="I54" s="103"/>
      <c r="J54" s="103"/>
      <c r="K54" s="103"/>
      <c r="L54" s="103"/>
      <c r="M54" s="103"/>
      <c r="N54" s="103"/>
      <c r="O54" s="103"/>
      <c r="P54" s="103"/>
      <c r="Q54" s="103"/>
      <c r="R54" s="104"/>
      <c r="S54" s="95"/>
      <c r="T54" s="95"/>
      <c r="U54" s="95"/>
      <c r="V54" s="95"/>
      <c r="W54" s="95"/>
      <c r="X54" s="95"/>
      <c r="Y54" s="95"/>
      <c r="Z54" s="95"/>
      <c r="AA54" s="95"/>
      <c r="AB54" s="95"/>
      <c r="AC54" s="95"/>
      <c r="AD54" s="95"/>
      <c r="AE54" s="95"/>
    </row>
    <row r="55" spans="1:31" ht="12.75">
      <c r="A55" s="102" t="s">
        <v>460</v>
      </c>
      <c r="B55" s="103"/>
      <c r="C55" s="103"/>
      <c r="D55" s="103"/>
      <c r="E55" s="103"/>
      <c r="F55" s="103"/>
      <c r="G55" s="103"/>
      <c r="H55" s="103"/>
      <c r="I55" s="103"/>
      <c r="J55" s="103"/>
      <c r="K55" s="103"/>
      <c r="L55" s="103"/>
      <c r="M55" s="103"/>
      <c r="N55" s="103"/>
      <c r="O55" s="103"/>
      <c r="P55" s="103"/>
      <c r="Q55" s="103"/>
      <c r="R55" s="104"/>
      <c r="S55" s="95"/>
      <c r="T55" s="95"/>
      <c r="U55" s="95"/>
      <c r="V55" s="95"/>
      <c r="W55" s="95"/>
      <c r="X55" s="95"/>
      <c r="Y55" s="95"/>
      <c r="Z55" s="95"/>
      <c r="AA55" s="95"/>
      <c r="AB55" s="95"/>
      <c r="AC55" s="95"/>
      <c r="AD55" s="95"/>
      <c r="AE55" s="95"/>
    </row>
    <row r="56" spans="1:31" ht="12.75">
      <c r="A56" s="102"/>
      <c r="B56" s="103"/>
      <c r="C56" s="103"/>
      <c r="D56" s="103"/>
      <c r="E56" s="103"/>
      <c r="F56" s="103"/>
      <c r="G56" s="103"/>
      <c r="H56" s="103"/>
      <c r="I56" s="103"/>
      <c r="J56" s="103"/>
      <c r="K56" s="103"/>
      <c r="L56" s="103"/>
      <c r="M56" s="103"/>
      <c r="N56" s="103"/>
      <c r="O56" s="103"/>
      <c r="P56" s="103"/>
      <c r="Q56" s="103"/>
      <c r="R56" s="104"/>
      <c r="S56" s="95"/>
      <c r="T56" s="95"/>
      <c r="U56" s="95"/>
      <c r="V56" s="95"/>
      <c r="W56" s="95"/>
      <c r="X56" s="95"/>
      <c r="Y56" s="95"/>
      <c r="Z56" s="95"/>
      <c r="AA56" s="95"/>
      <c r="AB56" s="95"/>
      <c r="AC56" s="95"/>
      <c r="AD56" s="95"/>
      <c r="AE56" s="95"/>
    </row>
    <row r="57" spans="1:31" ht="12.75">
      <c r="A57" s="102" t="s">
        <v>461</v>
      </c>
      <c r="B57" s="103"/>
      <c r="C57" s="103"/>
      <c r="D57" s="103"/>
      <c r="E57" s="103"/>
      <c r="F57" s="103"/>
      <c r="G57" s="103"/>
      <c r="H57" s="103"/>
      <c r="I57" s="103"/>
      <c r="J57" s="103"/>
      <c r="K57" s="103"/>
      <c r="L57" s="103"/>
      <c r="M57" s="103"/>
      <c r="N57" s="103"/>
      <c r="O57" s="103"/>
      <c r="P57" s="103"/>
      <c r="Q57" s="103"/>
      <c r="R57" s="104"/>
      <c r="S57" s="95"/>
      <c r="T57" s="95"/>
      <c r="U57" s="95"/>
      <c r="V57" s="95"/>
      <c r="W57" s="95"/>
      <c r="X57" s="95"/>
      <c r="Y57" s="95"/>
      <c r="Z57" s="95"/>
      <c r="AA57" s="95"/>
      <c r="AB57" s="95"/>
      <c r="AC57" s="95"/>
      <c r="AD57" s="95"/>
      <c r="AE57" s="95"/>
    </row>
    <row r="58" spans="1:31" ht="12.75">
      <c r="A58" s="102"/>
      <c r="B58" s="103"/>
      <c r="C58" s="103"/>
      <c r="D58" s="103"/>
      <c r="E58" s="103"/>
      <c r="F58" s="103"/>
      <c r="G58" s="103"/>
      <c r="H58" s="103"/>
      <c r="I58" s="103"/>
      <c r="J58" s="103"/>
      <c r="K58" s="103"/>
      <c r="L58" s="103"/>
      <c r="M58" s="103"/>
      <c r="N58" s="103"/>
      <c r="O58" s="103"/>
      <c r="P58" s="103"/>
      <c r="Q58" s="103"/>
      <c r="R58" s="104"/>
      <c r="S58" s="95"/>
      <c r="T58" s="95"/>
      <c r="U58" s="95"/>
      <c r="V58" s="95"/>
      <c r="W58" s="95"/>
      <c r="X58" s="95"/>
      <c r="Y58" s="95"/>
      <c r="Z58" s="95"/>
      <c r="AA58" s="95"/>
      <c r="AB58" s="95"/>
      <c r="AC58" s="95"/>
      <c r="AD58" s="95"/>
      <c r="AE58" s="95"/>
    </row>
    <row r="59" spans="1:31" ht="12.75">
      <c r="A59" s="102" t="s">
        <v>462</v>
      </c>
      <c r="B59" s="103"/>
      <c r="C59" s="103"/>
      <c r="D59" s="103"/>
      <c r="E59" s="103"/>
      <c r="F59" s="103"/>
      <c r="G59" s="103"/>
      <c r="H59" s="103"/>
      <c r="I59" s="103"/>
      <c r="J59" s="103"/>
      <c r="K59" s="103"/>
      <c r="L59" s="103"/>
      <c r="M59" s="103"/>
      <c r="N59" s="103"/>
      <c r="O59" s="103"/>
      <c r="P59" s="103"/>
      <c r="Q59" s="103"/>
      <c r="R59" s="104"/>
      <c r="S59" s="95"/>
      <c r="T59" s="95"/>
      <c r="U59" s="95"/>
      <c r="V59" s="95"/>
      <c r="W59" s="95"/>
      <c r="X59" s="95"/>
      <c r="Y59" s="95"/>
      <c r="Z59" s="95"/>
      <c r="AA59" s="95"/>
      <c r="AB59" s="95"/>
      <c r="AC59" s="95"/>
      <c r="AD59" s="95"/>
      <c r="AE59" s="95"/>
    </row>
    <row r="60" spans="1:31" ht="12.75">
      <c r="A60" s="102" t="s">
        <v>463</v>
      </c>
      <c r="B60" s="103"/>
      <c r="C60" s="103"/>
      <c r="D60" s="103"/>
      <c r="E60" s="103"/>
      <c r="F60" s="103"/>
      <c r="G60" s="103"/>
      <c r="H60" s="103"/>
      <c r="I60" s="103"/>
      <c r="J60" s="103"/>
      <c r="K60" s="103"/>
      <c r="L60" s="103"/>
      <c r="M60" s="103"/>
      <c r="N60" s="103"/>
      <c r="O60" s="103"/>
      <c r="P60" s="103"/>
      <c r="Q60" s="103"/>
      <c r="R60" s="104"/>
      <c r="S60" s="95"/>
      <c r="T60" s="95"/>
      <c r="U60" s="95"/>
      <c r="V60" s="95"/>
      <c r="W60" s="95"/>
      <c r="X60" s="95"/>
      <c r="Y60" s="95"/>
      <c r="Z60" s="95"/>
      <c r="AA60" s="95"/>
      <c r="AB60" s="95"/>
      <c r="AC60" s="95"/>
      <c r="AD60" s="95"/>
      <c r="AE60" s="95"/>
    </row>
    <row r="61" spans="1:31" ht="12.75">
      <c r="A61" s="102"/>
      <c r="B61" s="103"/>
      <c r="C61" s="103"/>
      <c r="D61" s="103"/>
      <c r="E61" s="103"/>
      <c r="F61" s="103"/>
      <c r="G61" s="103"/>
      <c r="H61" s="103"/>
      <c r="I61" s="103"/>
      <c r="J61" s="103"/>
      <c r="K61" s="103"/>
      <c r="L61" s="103"/>
      <c r="M61" s="103"/>
      <c r="N61" s="103"/>
      <c r="O61" s="103"/>
      <c r="P61" s="103"/>
      <c r="Q61" s="103"/>
      <c r="R61" s="104"/>
      <c r="S61" s="95"/>
      <c r="T61" s="95"/>
      <c r="U61" s="95"/>
      <c r="V61" s="95"/>
      <c r="W61" s="95"/>
      <c r="X61" s="95"/>
      <c r="Y61" s="95"/>
      <c r="Z61" s="95"/>
      <c r="AA61" s="95"/>
      <c r="AB61" s="95"/>
      <c r="AC61" s="95"/>
      <c r="AD61" s="95"/>
      <c r="AE61" s="95"/>
    </row>
    <row r="62" spans="1:31" ht="12.75">
      <c r="A62" s="102" t="s">
        <v>464</v>
      </c>
      <c r="B62" s="103"/>
      <c r="C62" s="103"/>
      <c r="D62" s="103"/>
      <c r="E62" s="103"/>
      <c r="F62" s="103"/>
      <c r="G62" s="103"/>
      <c r="H62" s="103"/>
      <c r="I62" s="103"/>
      <c r="J62" s="103"/>
      <c r="K62" s="103"/>
      <c r="L62" s="103"/>
      <c r="M62" s="103"/>
      <c r="N62" s="103"/>
      <c r="O62" s="103"/>
      <c r="P62" s="103"/>
      <c r="Q62" s="103"/>
      <c r="R62" s="104"/>
      <c r="S62" s="95"/>
      <c r="T62" s="95"/>
      <c r="U62" s="95"/>
      <c r="V62" s="95"/>
      <c r="W62" s="95"/>
      <c r="X62" s="95"/>
      <c r="Y62" s="95"/>
      <c r="Z62" s="95"/>
      <c r="AA62" s="95"/>
      <c r="AB62" s="95"/>
      <c r="AC62" s="95"/>
      <c r="AD62" s="95"/>
      <c r="AE62" s="95"/>
    </row>
    <row r="63" spans="1:31" ht="12.75">
      <c r="A63" s="102" t="s">
        <v>465</v>
      </c>
      <c r="B63" s="103"/>
      <c r="C63" s="103"/>
      <c r="D63" s="103"/>
      <c r="E63" s="103"/>
      <c r="F63" s="103"/>
      <c r="G63" s="103"/>
      <c r="H63" s="103"/>
      <c r="I63" s="103"/>
      <c r="J63" s="103"/>
      <c r="K63" s="103"/>
      <c r="L63" s="103"/>
      <c r="M63" s="103"/>
      <c r="N63" s="103"/>
      <c r="O63" s="103"/>
      <c r="P63" s="103"/>
      <c r="Q63" s="103"/>
      <c r="R63" s="104"/>
      <c r="S63" s="95"/>
      <c r="T63" s="95"/>
      <c r="U63" s="95"/>
      <c r="V63" s="95"/>
      <c r="W63" s="95"/>
      <c r="X63" s="95"/>
      <c r="Y63" s="95"/>
      <c r="Z63" s="95"/>
      <c r="AA63" s="95"/>
      <c r="AB63" s="95"/>
      <c r="AC63" s="95"/>
      <c r="AD63" s="95"/>
      <c r="AE63" s="95"/>
    </row>
    <row r="64" spans="1:31" ht="12.75">
      <c r="A64" s="102"/>
      <c r="B64" s="103"/>
      <c r="C64" s="103"/>
      <c r="D64" s="103"/>
      <c r="E64" s="103"/>
      <c r="F64" s="103"/>
      <c r="G64" s="103"/>
      <c r="H64" s="103"/>
      <c r="I64" s="103"/>
      <c r="J64" s="103"/>
      <c r="K64" s="103"/>
      <c r="L64" s="103"/>
      <c r="M64" s="103"/>
      <c r="N64" s="103"/>
      <c r="O64" s="103"/>
      <c r="P64" s="103"/>
      <c r="Q64" s="103"/>
      <c r="R64" s="104"/>
      <c r="S64" s="95"/>
      <c r="T64" s="95"/>
      <c r="U64" s="95"/>
      <c r="V64" s="95"/>
      <c r="W64" s="95"/>
      <c r="X64" s="95"/>
      <c r="Y64" s="95"/>
      <c r="Z64" s="95"/>
      <c r="AA64" s="95"/>
      <c r="AB64" s="95"/>
      <c r="AC64" s="95"/>
      <c r="AD64" s="95"/>
      <c r="AE64" s="95"/>
    </row>
    <row r="65" spans="1:31" ht="12.75">
      <c r="A65" s="102" t="s">
        <v>466</v>
      </c>
      <c r="B65" s="103"/>
      <c r="C65" s="103"/>
      <c r="D65" s="103"/>
      <c r="E65" s="103"/>
      <c r="F65" s="103"/>
      <c r="G65" s="103"/>
      <c r="H65" s="103"/>
      <c r="I65" s="103"/>
      <c r="J65" s="103"/>
      <c r="K65" s="103"/>
      <c r="L65" s="103"/>
      <c r="M65" s="103"/>
      <c r="N65" s="103"/>
      <c r="O65" s="103"/>
      <c r="P65" s="103"/>
      <c r="Q65" s="103"/>
      <c r="R65" s="104"/>
      <c r="S65" s="95"/>
      <c r="T65" s="95"/>
      <c r="U65" s="95"/>
      <c r="V65" s="95"/>
      <c r="W65" s="95"/>
      <c r="X65" s="95"/>
      <c r="Y65" s="95"/>
      <c r="Z65" s="95"/>
      <c r="AA65" s="95"/>
      <c r="AB65" s="95"/>
      <c r="AC65" s="95"/>
      <c r="AD65" s="95"/>
      <c r="AE65" s="95"/>
    </row>
    <row r="66" spans="1:31" ht="12.75">
      <c r="A66" s="102" t="s">
        <v>467</v>
      </c>
      <c r="B66" s="103"/>
      <c r="C66" s="103"/>
      <c r="D66" s="103"/>
      <c r="E66" s="103"/>
      <c r="F66" s="103"/>
      <c r="G66" s="103"/>
      <c r="H66" s="103"/>
      <c r="I66" s="103"/>
      <c r="J66" s="103"/>
      <c r="K66" s="103"/>
      <c r="L66" s="103"/>
      <c r="M66" s="103"/>
      <c r="N66" s="103"/>
      <c r="O66" s="103"/>
      <c r="P66" s="103"/>
      <c r="Q66" s="103"/>
      <c r="R66" s="104"/>
      <c r="S66" s="95"/>
      <c r="T66" s="95"/>
      <c r="U66" s="95"/>
      <c r="V66" s="95"/>
      <c r="W66" s="95"/>
      <c r="X66" s="95"/>
      <c r="Y66" s="95"/>
      <c r="Z66" s="95"/>
      <c r="AA66" s="95"/>
      <c r="AB66" s="95"/>
      <c r="AC66" s="95"/>
      <c r="AD66" s="95"/>
      <c r="AE66" s="95"/>
    </row>
    <row r="67" spans="1:31" ht="13.5" thickBot="1">
      <c r="A67" s="109"/>
      <c r="B67" s="110"/>
      <c r="C67" s="110"/>
      <c r="D67" s="110"/>
      <c r="E67" s="110"/>
      <c r="F67" s="110"/>
      <c r="G67" s="110"/>
      <c r="H67" s="110"/>
      <c r="I67" s="110"/>
      <c r="J67" s="110"/>
      <c r="K67" s="110"/>
      <c r="L67" s="110"/>
      <c r="M67" s="110"/>
      <c r="N67" s="110"/>
      <c r="O67" s="110"/>
      <c r="P67" s="110"/>
      <c r="Q67" s="110"/>
      <c r="R67" s="111"/>
      <c r="S67" s="95"/>
      <c r="T67" s="95"/>
      <c r="U67" s="95"/>
      <c r="V67" s="95"/>
      <c r="W67" s="95"/>
      <c r="X67" s="95"/>
      <c r="Y67" s="95"/>
      <c r="Z67" s="95"/>
      <c r="AA67" s="95"/>
      <c r="AB67" s="95"/>
      <c r="AC67" s="95"/>
      <c r="AD67" s="95"/>
      <c r="AE67" s="95"/>
    </row>
    <row r="68" spans="1:31" ht="12.75">
      <c r="A68" s="128"/>
      <c r="B68" s="129"/>
      <c r="C68" s="129"/>
      <c r="D68" s="129"/>
      <c r="E68" s="129"/>
      <c r="F68" s="129"/>
      <c r="G68" s="129"/>
      <c r="H68" s="129"/>
      <c r="I68" s="129"/>
      <c r="J68" s="129"/>
      <c r="K68" s="129"/>
      <c r="L68" s="130"/>
      <c r="M68" s="95"/>
      <c r="N68" s="95"/>
      <c r="O68" s="95"/>
      <c r="P68" s="95"/>
      <c r="Q68" s="95"/>
      <c r="R68" s="95"/>
      <c r="S68" s="95"/>
      <c r="T68" s="95"/>
      <c r="U68" s="95"/>
      <c r="V68" s="95"/>
      <c r="W68" s="95"/>
      <c r="X68" s="95"/>
      <c r="Y68" s="95"/>
      <c r="Z68" s="95"/>
      <c r="AA68" s="95"/>
      <c r="AB68" s="95"/>
      <c r="AC68" s="95"/>
      <c r="AD68" s="95"/>
      <c r="AE68" s="95"/>
    </row>
    <row r="69" spans="1:31" ht="12.75">
      <c r="A69" s="131"/>
      <c r="B69" s="132"/>
      <c r="C69" s="132"/>
      <c r="D69" s="132"/>
      <c r="E69" s="132"/>
      <c r="F69" s="132"/>
      <c r="G69" s="132"/>
      <c r="H69" s="132"/>
      <c r="I69" s="132"/>
      <c r="J69" s="132"/>
      <c r="K69" s="132"/>
      <c r="L69" s="133"/>
      <c r="M69" s="95"/>
      <c r="N69" s="95"/>
      <c r="O69" s="95"/>
      <c r="P69" s="95"/>
      <c r="Q69" s="95"/>
      <c r="R69" s="95"/>
      <c r="S69" s="95"/>
      <c r="T69" s="95"/>
      <c r="U69" s="95"/>
      <c r="V69" s="95"/>
      <c r="W69" s="95"/>
      <c r="X69" s="95"/>
      <c r="Y69" s="95"/>
      <c r="Z69" s="95"/>
      <c r="AA69" s="95"/>
      <c r="AB69" s="95"/>
      <c r="AC69" s="95"/>
      <c r="AD69" s="95"/>
      <c r="AE69" s="95"/>
    </row>
    <row r="70" spans="1:31" ht="16.5">
      <c r="A70" s="134" t="s">
        <v>468</v>
      </c>
      <c r="B70" s="135"/>
      <c r="C70" s="135"/>
      <c r="D70" s="135"/>
      <c r="E70" s="135"/>
      <c r="F70" s="135"/>
      <c r="G70" s="135"/>
      <c r="H70" s="135"/>
      <c r="I70" s="135"/>
      <c r="J70" s="135"/>
      <c r="K70" s="136"/>
      <c r="L70" s="137"/>
      <c r="M70" s="138"/>
      <c r="N70" s="138"/>
      <c r="O70" s="138"/>
      <c r="P70" s="138"/>
      <c r="Q70" s="138"/>
      <c r="R70" s="95"/>
      <c r="S70" s="95"/>
      <c r="T70" s="95"/>
      <c r="U70" s="95"/>
      <c r="V70" s="95"/>
      <c r="W70" s="95"/>
      <c r="X70" s="95"/>
      <c r="Y70" s="95"/>
      <c r="Z70" s="95"/>
      <c r="AA70" s="95"/>
      <c r="AB70" s="95"/>
      <c r="AC70" s="95"/>
      <c r="AD70" s="95"/>
      <c r="AE70" s="95"/>
    </row>
    <row r="71" spans="1:31" ht="16.5">
      <c r="A71" s="134" t="s">
        <v>469</v>
      </c>
      <c r="B71" s="135"/>
      <c r="C71" s="135"/>
      <c r="D71" s="135"/>
      <c r="E71" s="135"/>
      <c r="F71" s="135"/>
      <c r="G71" s="135"/>
      <c r="H71" s="135"/>
      <c r="I71" s="135"/>
      <c r="J71" s="135"/>
      <c r="K71" s="136"/>
      <c r="L71" s="137"/>
      <c r="M71" s="138"/>
      <c r="N71" s="138"/>
      <c r="O71" s="138"/>
      <c r="P71" s="138"/>
      <c r="Q71" s="138"/>
      <c r="R71" s="95"/>
      <c r="S71" s="95"/>
      <c r="T71" s="95"/>
      <c r="U71" s="95"/>
      <c r="V71" s="95"/>
      <c r="W71" s="95"/>
      <c r="X71" s="95"/>
      <c r="Y71" s="95"/>
      <c r="Z71" s="95"/>
      <c r="AA71" s="95"/>
      <c r="AB71" s="95"/>
      <c r="AC71" s="95"/>
      <c r="AD71" s="95"/>
      <c r="AE71" s="95"/>
    </row>
    <row r="72" spans="1:31" ht="16.5">
      <c r="A72" s="134" t="s">
        <v>470</v>
      </c>
      <c r="B72" s="135"/>
      <c r="C72" s="135"/>
      <c r="D72" s="135"/>
      <c r="E72" s="135"/>
      <c r="F72" s="135"/>
      <c r="G72" s="135"/>
      <c r="H72" s="135"/>
      <c r="I72" s="135"/>
      <c r="J72" s="135"/>
      <c r="K72" s="136"/>
      <c r="L72" s="137"/>
      <c r="M72" s="138"/>
      <c r="N72" s="138"/>
      <c r="O72" s="138"/>
      <c r="P72" s="138"/>
      <c r="Q72" s="138"/>
      <c r="R72" s="95"/>
      <c r="S72" s="95"/>
      <c r="T72" s="95"/>
      <c r="U72" s="95"/>
      <c r="V72" s="95"/>
      <c r="W72" s="95"/>
      <c r="X72" s="95"/>
      <c r="Y72" s="95"/>
      <c r="Z72" s="95"/>
      <c r="AA72" s="95"/>
      <c r="AB72" s="95"/>
      <c r="AC72" s="95"/>
      <c r="AD72" s="95"/>
      <c r="AE72" s="95"/>
    </row>
    <row r="73" spans="1:31" ht="16.5">
      <c r="A73" s="134" t="s">
        <v>471</v>
      </c>
      <c r="B73" s="135"/>
      <c r="C73" s="135"/>
      <c r="D73" s="135"/>
      <c r="E73" s="135"/>
      <c r="F73" s="135"/>
      <c r="G73" s="135"/>
      <c r="H73" s="135"/>
      <c r="I73" s="135"/>
      <c r="J73" s="135"/>
      <c r="K73" s="136"/>
      <c r="L73" s="137"/>
      <c r="M73" s="138"/>
      <c r="N73" s="138"/>
      <c r="O73" s="138"/>
      <c r="P73" s="138"/>
      <c r="Q73" s="138"/>
      <c r="R73" s="95"/>
      <c r="S73" s="95"/>
      <c r="T73" s="95"/>
      <c r="U73" s="95"/>
      <c r="V73" s="95"/>
      <c r="W73" s="95"/>
      <c r="X73" s="95"/>
      <c r="Y73" s="95"/>
      <c r="Z73" s="95"/>
      <c r="AA73" s="95"/>
      <c r="AB73" s="95"/>
      <c r="AC73" s="95"/>
      <c r="AD73" s="95"/>
      <c r="AE73" s="95"/>
    </row>
    <row r="74" spans="1:31" ht="16.5">
      <c r="A74" s="134" t="s">
        <v>472</v>
      </c>
      <c r="B74" s="135"/>
      <c r="C74" s="135"/>
      <c r="D74" s="135"/>
      <c r="E74" s="135"/>
      <c r="F74" s="135"/>
      <c r="G74" s="135"/>
      <c r="H74" s="135"/>
      <c r="I74" s="135"/>
      <c r="J74" s="135"/>
      <c r="K74" s="136"/>
      <c r="L74" s="137"/>
      <c r="M74" s="138"/>
      <c r="N74" s="138"/>
      <c r="O74" s="138"/>
      <c r="P74" s="138"/>
      <c r="Q74" s="138"/>
      <c r="R74" s="95"/>
      <c r="S74" s="95"/>
      <c r="T74" s="95"/>
      <c r="U74" s="95"/>
      <c r="V74" s="95"/>
      <c r="W74" s="95"/>
      <c r="X74" s="95"/>
      <c r="Y74" s="95"/>
      <c r="Z74" s="95"/>
      <c r="AA74" s="95"/>
      <c r="AB74" s="95"/>
      <c r="AC74" s="95"/>
      <c r="AD74" s="95"/>
      <c r="AE74" s="95"/>
    </row>
    <row r="75" spans="1:31" ht="16.5">
      <c r="A75" s="134" t="s">
        <v>473</v>
      </c>
      <c r="B75" s="135"/>
      <c r="C75" s="135"/>
      <c r="D75" s="135"/>
      <c r="E75" s="135"/>
      <c r="F75" s="135"/>
      <c r="G75" s="135"/>
      <c r="H75" s="135"/>
      <c r="I75" s="135"/>
      <c r="J75" s="135"/>
      <c r="K75" s="136"/>
      <c r="L75" s="137"/>
      <c r="M75" s="138"/>
      <c r="N75" s="138"/>
      <c r="O75" s="138"/>
      <c r="P75" s="138"/>
      <c r="Q75" s="138"/>
      <c r="R75" s="95"/>
      <c r="S75" s="95"/>
      <c r="T75" s="95"/>
      <c r="U75" s="95"/>
      <c r="V75" s="95"/>
      <c r="W75" s="95"/>
      <c r="X75" s="95"/>
      <c r="Y75" s="95"/>
      <c r="Z75" s="95"/>
      <c r="AA75" s="95"/>
      <c r="AB75" s="95"/>
      <c r="AC75" s="95"/>
      <c r="AD75" s="95"/>
      <c r="AE75" s="95"/>
    </row>
    <row r="76" spans="1:31" ht="16.5">
      <c r="A76" s="134" t="s">
        <v>474</v>
      </c>
      <c r="B76" s="135"/>
      <c r="C76" s="135"/>
      <c r="D76" s="135"/>
      <c r="E76" s="135"/>
      <c r="F76" s="135"/>
      <c r="G76" s="135"/>
      <c r="H76" s="135"/>
      <c r="I76" s="135"/>
      <c r="J76" s="135"/>
      <c r="K76" s="136"/>
      <c r="L76" s="137"/>
      <c r="M76" s="138"/>
      <c r="N76" s="138"/>
      <c r="O76" s="138"/>
      <c r="P76" s="138"/>
      <c r="Q76" s="138"/>
      <c r="R76" s="95"/>
      <c r="S76" s="95"/>
      <c r="T76" s="95"/>
      <c r="U76" s="95"/>
      <c r="V76" s="95"/>
      <c r="W76" s="95"/>
      <c r="X76" s="95"/>
      <c r="Y76" s="95"/>
      <c r="Z76" s="95"/>
      <c r="AA76" s="95"/>
      <c r="AB76" s="95"/>
      <c r="AC76" s="95"/>
      <c r="AD76" s="95"/>
      <c r="AE76" s="95"/>
    </row>
    <row r="77" spans="1:31" ht="16.5">
      <c r="A77" s="134" t="s">
        <v>475</v>
      </c>
      <c r="B77" s="135"/>
      <c r="C77" s="135"/>
      <c r="D77" s="135"/>
      <c r="E77" s="135"/>
      <c r="F77" s="135"/>
      <c r="G77" s="135"/>
      <c r="H77" s="135"/>
      <c r="I77" s="135"/>
      <c r="J77" s="135"/>
      <c r="K77" s="136"/>
      <c r="L77" s="137"/>
      <c r="M77" s="138"/>
      <c r="N77" s="138"/>
      <c r="O77" s="138"/>
      <c r="P77" s="138"/>
      <c r="Q77" s="138"/>
      <c r="R77" s="95"/>
      <c r="S77" s="95"/>
      <c r="T77" s="95"/>
      <c r="U77" s="95"/>
      <c r="V77" s="95"/>
      <c r="W77" s="95"/>
      <c r="X77" s="95"/>
      <c r="Y77" s="95"/>
      <c r="Z77" s="95"/>
      <c r="AA77" s="95"/>
      <c r="AB77" s="95"/>
      <c r="AC77" s="95"/>
      <c r="AD77" s="95"/>
      <c r="AE77" s="95"/>
    </row>
    <row r="78" spans="1:31" ht="16.5">
      <c r="A78" s="134" t="s">
        <v>476</v>
      </c>
      <c r="B78" s="135"/>
      <c r="C78" s="135"/>
      <c r="D78" s="135"/>
      <c r="E78" s="135"/>
      <c r="F78" s="135"/>
      <c r="G78" s="135"/>
      <c r="H78" s="135"/>
      <c r="I78" s="135"/>
      <c r="J78" s="135"/>
      <c r="K78" s="136"/>
      <c r="L78" s="137"/>
      <c r="M78" s="138"/>
      <c r="N78" s="138"/>
      <c r="O78" s="138"/>
      <c r="P78" s="138"/>
      <c r="Q78" s="138"/>
      <c r="R78" s="95"/>
      <c r="S78" s="95"/>
      <c r="T78" s="95"/>
      <c r="U78" s="95"/>
      <c r="V78" s="95"/>
      <c r="W78" s="95"/>
      <c r="X78" s="95"/>
      <c r="Y78" s="95"/>
      <c r="Z78" s="95"/>
      <c r="AA78" s="95"/>
      <c r="AB78" s="95"/>
      <c r="AC78" s="95"/>
      <c r="AD78" s="95"/>
      <c r="AE78" s="95"/>
    </row>
    <row r="79" spans="1:31" ht="14.25">
      <c r="A79" s="139"/>
      <c r="B79" s="135"/>
      <c r="C79" s="135"/>
      <c r="D79" s="135"/>
      <c r="E79" s="135"/>
      <c r="F79" s="135"/>
      <c r="G79" s="135"/>
      <c r="H79" s="135"/>
      <c r="I79" s="135"/>
      <c r="J79" s="135"/>
      <c r="K79" s="136"/>
      <c r="L79" s="137"/>
      <c r="M79" s="138"/>
      <c r="N79" s="138"/>
      <c r="O79" s="138"/>
      <c r="P79" s="138"/>
      <c r="Q79" s="138"/>
      <c r="R79" s="95"/>
      <c r="S79" s="95"/>
      <c r="T79" s="95"/>
      <c r="U79" s="95"/>
      <c r="V79" s="95"/>
      <c r="W79" s="95"/>
      <c r="X79" s="95"/>
      <c r="Y79" s="95"/>
      <c r="Z79" s="95"/>
      <c r="AA79" s="95"/>
      <c r="AB79" s="95"/>
      <c r="AC79" s="95"/>
      <c r="AD79" s="95"/>
      <c r="AE79" s="95"/>
    </row>
    <row r="80" spans="1:31" ht="16.5">
      <c r="A80" s="140" t="s">
        <v>477</v>
      </c>
      <c r="B80" s="135"/>
      <c r="C80" s="135"/>
      <c r="D80" s="135"/>
      <c r="E80" s="135"/>
      <c r="F80" s="135"/>
      <c r="G80" s="135"/>
      <c r="H80" s="135"/>
      <c r="I80" s="135"/>
      <c r="J80" s="135"/>
      <c r="K80" s="136"/>
      <c r="L80" s="137"/>
      <c r="M80" s="138"/>
      <c r="N80" s="138"/>
      <c r="O80" s="138"/>
      <c r="P80" s="138"/>
      <c r="Q80" s="138"/>
      <c r="R80" s="95"/>
      <c r="S80" s="95"/>
      <c r="T80" s="95"/>
      <c r="U80" s="95"/>
      <c r="V80" s="95"/>
      <c r="W80" s="95"/>
      <c r="X80" s="95"/>
      <c r="Y80" s="95"/>
      <c r="Z80" s="95"/>
      <c r="AA80" s="95"/>
      <c r="AB80" s="95"/>
      <c r="AC80" s="95"/>
      <c r="AD80" s="95"/>
      <c r="AE80" s="95"/>
    </row>
    <row r="81" spans="1:31" ht="16.5">
      <c r="A81" s="140" t="s">
        <v>478</v>
      </c>
      <c r="B81" s="135"/>
      <c r="C81" s="135"/>
      <c r="D81" s="135"/>
      <c r="E81" s="135"/>
      <c r="F81" s="135"/>
      <c r="G81" s="135"/>
      <c r="H81" s="135"/>
      <c r="I81" s="135"/>
      <c r="J81" s="135"/>
      <c r="K81" s="136"/>
      <c r="L81" s="137"/>
      <c r="M81" s="138"/>
      <c r="N81" s="138"/>
      <c r="O81" s="138"/>
      <c r="P81" s="138"/>
      <c r="Q81" s="138"/>
      <c r="R81" s="95"/>
      <c r="S81" s="95"/>
      <c r="T81" s="95"/>
      <c r="U81" s="95"/>
      <c r="V81" s="95"/>
      <c r="W81" s="95"/>
      <c r="X81" s="95"/>
      <c r="Y81" s="95"/>
      <c r="Z81" s="95"/>
      <c r="AA81" s="95"/>
      <c r="AB81" s="95"/>
      <c r="AC81" s="95"/>
      <c r="AD81" s="95"/>
      <c r="AE81" s="95"/>
    </row>
    <row r="82" spans="1:31" ht="14.25">
      <c r="A82" s="141" t="s">
        <v>479</v>
      </c>
      <c r="B82" s="135"/>
      <c r="C82" s="135"/>
      <c r="D82" s="135"/>
      <c r="E82" s="135"/>
      <c r="F82" s="135"/>
      <c r="G82" s="135"/>
      <c r="H82" s="135"/>
      <c r="I82" s="135"/>
      <c r="J82" s="135"/>
      <c r="K82" s="136"/>
      <c r="L82" s="137"/>
      <c r="M82" s="138"/>
      <c r="N82" s="138"/>
      <c r="O82" s="138"/>
      <c r="P82" s="138"/>
      <c r="Q82" s="138"/>
      <c r="R82" s="95"/>
      <c r="S82" s="95"/>
      <c r="T82" s="95"/>
      <c r="U82" s="95"/>
      <c r="V82" s="95"/>
      <c r="W82" s="95"/>
      <c r="X82" s="95"/>
      <c r="Y82" s="95"/>
      <c r="Z82" s="95"/>
      <c r="AA82" s="95"/>
      <c r="AB82" s="95"/>
      <c r="AC82" s="95"/>
      <c r="AD82" s="95"/>
      <c r="AE82" s="95"/>
    </row>
    <row r="83" spans="1:31" ht="14.25">
      <c r="A83" s="139"/>
      <c r="B83" s="135"/>
      <c r="C83" s="135"/>
      <c r="D83" s="135"/>
      <c r="E83" s="135"/>
      <c r="F83" s="135"/>
      <c r="G83" s="135"/>
      <c r="H83" s="135"/>
      <c r="I83" s="135"/>
      <c r="J83" s="135"/>
      <c r="K83" s="136"/>
      <c r="L83" s="137"/>
      <c r="M83" s="138"/>
      <c r="N83" s="138"/>
      <c r="O83" s="138"/>
      <c r="P83" s="138"/>
      <c r="Q83" s="138"/>
      <c r="R83" s="95"/>
      <c r="S83" s="95"/>
      <c r="T83" s="95"/>
      <c r="U83" s="95"/>
      <c r="V83" s="95"/>
      <c r="W83" s="95"/>
      <c r="X83" s="95"/>
      <c r="Y83" s="95"/>
      <c r="Z83" s="95"/>
      <c r="AA83" s="95"/>
      <c r="AB83" s="95"/>
      <c r="AC83" s="95"/>
      <c r="AD83" s="95"/>
      <c r="AE83" s="95"/>
    </row>
    <row r="84" spans="1:31" ht="13.5" thickBot="1">
      <c r="A84" s="142"/>
      <c r="B84" s="143"/>
      <c r="C84" s="143"/>
      <c r="D84" s="143"/>
      <c r="E84" s="143"/>
      <c r="F84" s="143"/>
      <c r="G84" s="143"/>
      <c r="H84" s="143"/>
      <c r="I84" s="143"/>
      <c r="J84" s="143"/>
      <c r="K84" s="143"/>
      <c r="L84" s="144"/>
      <c r="M84" s="95"/>
      <c r="N84" s="95"/>
      <c r="O84" s="95"/>
      <c r="P84" s="95"/>
      <c r="Q84" s="95"/>
      <c r="R84" s="95"/>
      <c r="S84" s="95"/>
      <c r="T84" s="95"/>
      <c r="U84" s="95"/>
      <c r="V84" s="95"/>
      <c r="W84" s="95"/>
      <c r="X84" s="95"/>
      <c r="Y84" s="95"/>
      <c r="Z84" s="95"/>
      <c r="AA84" s="95"/>
      <c r="AB84" s="95"/>
      <c r="AC84" s="95"/>
      <c r="AD84" s="95"/>
      <c r="AE84" s="95"/>
    </row>
    <row r="85" spans="1:31" ht="12.75">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row>
    <row r="86" spans="1:31" ht="12.75">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row>
    <row r="87" spans="1:31" ht="12.75">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row>
    <row r="88" spans="1:31" ht="12.75">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row>
    <row r="89" spans="1:31" ht="12.75">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row>
    <row r="90" spans="1:31" ht="12.75">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row>
    <row r="91" spans="1:31" ht="12.75">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row>
    <row r="92" spans="1:31" ht="12.75">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row>
    <row r="93" spans="1:31" ht="12.75">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row>
    <row r="94" spans="1:31" ht="12.75">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row>
    <row r="95" spans="1:31" ht="12.75">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row>
    <row r="96" spans="1:31" ht="12.75">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row>
    <row r="97" spans="1:31" ht="12.75">
      <c r="A97" s="95"/>
      <c r="B97" s="95"/>
      <c r="C97" s="95"/>
      <c r="D97" s="95" t="s">
        <v>480</v>
      </c>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row>
    <row r="98" spans="1:31" ht="12.75">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row>
    <row r="99" spans="1:31" ht="12.75">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row>
    <row r="100" spans="1:31" ht="12.75">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row>
    <row r="101" spans="1:31" ht="12.7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row>
    <row r="102" spans="1:31" ht="12.7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row>
    <row r="103" spans="1:31" ht="12.75">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row>
    <row r="104" spans="1:31" ht="12.7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row>
    <row r="105" spans="1:31" ht="12.75">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row>
    <row r="106" spans="1:31" ht="12.75">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row>
    <row r="107" spans="1:31" ht="12.75">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row>
    <row r="108" spans="1:31" ht="12.75">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row>
    <row r="109" spans="1:31" ht="12.75">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row>
    <row r="110" spans="1:31" ht="12.75">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row>
    <row r="111" spans="1:31" ht="12.75">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row>
    <row r="112" spans="1:31" ht="12.75">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row>
    <row r="113" spans="1:31" ht="12.75">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row>
    <row r="114" spans="1:31" ht="12.75">
      <c r="A114" s="95" t="s">
        <v>205</v>
      </c>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row>
    <row r="115" spans="1:31" ht="12.75">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row>
    <row r="116" spans="1:31" ht="12.75">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row>
    <row r="117" spans="1:31" ht="12.75">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row>
    <row r="118" spans="1:31" ht="12.75">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row>
    <row r="119" spans="1:31" ht="12.75">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row>
    <row r="120" spans="1:31" ht="12.75">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row>
    <row r="121" spans="1:31" ht="12.75">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row>
    <row r="122" spans="1:31" ht="12.75">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row>
    <row r="123" spans="1:31" ht="12.75">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row>
    <row r="124" spans="1:31" ht="12.75">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row>
    <row r="125" spans="1:31" ht="12.7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row>
    <row r="126" spans="1:31" ht="12.7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row>
    <row r="127" spans="1:31" ht="12.7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row>
    <row r="128" spans="1:31" ht="12.75">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row>
    <row r="129" spans="1:31" ht="12.75">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row>
    <row r="130" spans="1:31" ht="12.7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row>
    <row r="131" spans="1:31" ht="12.7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row>
    <row r="132" spans="1:31" ht="12.7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row>
    <row r="133" spans="1:31" ht="12.7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row>
    <row r="134" spans="1:31" ht="12.75">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row>
    <row r="135" spans="1:31" ht="12.75">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row>
    <row r="136" spans="1:31" ht="12.75">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row>
    <row r="137" spans="1:31" ht="12.75">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row>
    <row r="138" spans="1:31" ht="12.75">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row>
    <row r="139" spans="1:31" ht="12.75">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row>
    <row r="140" spans="1:31" ht="12.75">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row>
    <row r="141" spans="1:31" ht="12.75">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row>
    <row r="142" spans="1:31" ht="12.75">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row>
    <row r="143" spans="1:31" ht="12.75">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row>
    <row r="144" spans="1:31" ht="12.75">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row>
    <row r="145" spans="1:31" ht="12.75">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row>
    <row r="146" spans="1:31" ht="12.75">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row>
    <row r="147" spans="1:31" ht="12.75">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row>
    <row r="148" spans="1:31" ht="12.75">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row>
    <row r="149" spans="1:31" ht="12.75">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row>
    <row r="150" spans="1:31" ht="12.75">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row>
    <row r="151" spans="1:31" ht="12.75">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row>
    <row r="152" spans="1:31" ht="12.7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row>
    <row r="153" spans="1:31" ht="12.75">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row>
    <row r="154" spans="1:31" ht="12.75">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row>
    <row r="155" spans="1:31" ht="12.75">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row>
    <row r="156" spans="1:31" ht="12.75">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row>
    <row r="157" spans="1:31" ht="12.75">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row>
    <row r="158" spans="1:31" ht="12.75">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row>
    <row r="159" spans="1:31" ht="12.75">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row>
    <row r="160" spans="1:31" ht="12.75">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row>
    <row r="161" spans="1:31" ht="12.75">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row>
    <row r="162" spans="1:31" ht="12.75">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row>
    <row r="163" spans="1:31" ht="12.75">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row>
    <row r="164" spans="1:31" ht="12.75">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row>
    <row r="165" spans="1:31" ht="12.75">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row>
    <row r="166" spans="1:31" ht="12.75">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row>
    <row r="167" spans="1:31" ht="12.75">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row>
    <row r="168" spans="1:31" ht="12.75">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row>
    <row r="169" spans="1:31" ht="12.75">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row>
    <row r="170" spans="1:31" ht="12.75">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row>
    <row r="171" spans="1:31" ht="12.75">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row>
    <row r="172" spans="1:31" ht="12.75">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row>
    <row r="173" spans="1:31" ht="12.75">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row>
    <row r="174" spans="1:31" ht="12.75">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row>
    <row r="175" spans="1:31" ht="12.75">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row>
    <row r="176" spans="1:31" ht="12.75">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row>
    <row r="177" spans="1:31" ht="12.75">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row>
    <row r="178" spans="1:31" ht="12.75">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row>
    <row r="179" spans="1:31" ht="12.75">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row>
    <row r="180" spans="1:31" ht="12.75">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row>
    <row r="181" spans="1:31" ht="12.75">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row>
    <row r="182" spans="1:31" ht="12.75">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row>
    <row r="183" spans="1:31" ht="12.75">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row>
    <row r="184" spans="1:31" ht="12.75">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row>
    <row r="185" spans="1:31" ht="12.75">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row>
    <row r="186" spans="1:31" ht="12.75">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row>
    <row r="187" spans="1:31" ht="12.75">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row>
    <row r="188" spans="1:31" ht="12.75">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row>
    <row r="189" spans="1:31" ht="12.75">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row>
    <row r="190" spans="1:31" ht="12.75">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row>
    <row r="191" spans="1:31" ht="12.75">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row>
    <row r="192" spans="1:31" ht="12.75">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row>
    <row r="193" spans="1:31" ht="12.75">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row>
    <row r="194" spans="1:31" ht="12.75">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row>
    <row r="195" spans="1:31" ht="12.75">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row>
    <row r="196" spans="1:31" ht="12.75">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row>
    <row r="197" spans="1:31" ht="12.75">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row>
    <row r="198" spans="1:31" ht="12.75">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row>
    <row r="199" spans="1:31" ht="12.75">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row>
    <row r="200" spans="1:31" ht="12.75">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row>
    <row r="201" spans="1:31" ht="12.75">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row>
    <row r="202" spans="1:31" ht="12.75">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row>
    <row r="203" spans="1:31" ht="12.75">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row>
    <row r="204" spans="1:31" ht="12.75">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row>
    <row r="205" spans="1:31" ht="12.75">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row>
    <row r="357" spans="1:48" ht="12.75">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c r="AB357" s="49"/>
      <c r="AC357" s="49"/>
      <c r="AD357" s="49"/>
      <c r="AE357" s="49"/>
      <c r="AF357" s="49"/>
      <c r="AG357" s="49"/>
      <c r="AH357" s="49"/>
      <c r="AI357" s="49"/>
      <c r="AJ357" s="49"/>
      <c r="AK357" s="49"/>
      <c r="AL357" s="49"/>
      <c r="AM357" s="49"/>
      <c r="AN357" s="49"/>
      <c r="AO357" s="49"/>
      <c r="AP357" s="49"/>
      <c r="AQ357" s="49"/>
      <c r="AR357" s="49"/>
      <c r="AS357" s="49"/>
      <c r="AT357" s="49"/>
      <c r="AU357" s="49"/>
      <c r="AV357" s="49"/>
    </row>
    <row r="358" spans="1:48" ht="12.75">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c r="AB358" s="49"/>
      <c r="AC358" s="49"/>
      <c r="AD358" s="49"/>
      <c r="AE358" s="49"/>
      <c r="AF358" s="49"/>
      <c r="AG358" s="49"/>
      <c r="AH358" s="49"/>
      <c r="AI358" s="49"/>
      <c r="AJ358" s="49"/>
      <c r="AK358" s="49"/>
      <c r="AL358" s="49"/>
      <c r="AM358" s="49"/>
      <c r="AN358" s="49"/>
      <c r="AO358" s="49"/>
      <c r="AP358" s="49"/>
      <c r="AQ358" s="49"/>
      <c r="AR358" s="49"/>
      <c r="AS358" s="49"/>
      <c r="AT358" s="49"/>
      <c r="AU358" s="49"/>
      <c r="AV358" s="49"/>
    </row>
    <row r="359" spans="1:48" ht="12.75">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c r="AB359" s="49"/>
      <c r="AC359" s="49"/>
      <c r="AD359" s="49"/>
      <c r="AE359" s="49"/>
      <c r="AF359" s="49"/>
      <c r="AG359" s="49"/>
      <c r="AH359" s="49"/>
      <c r="AI359" s="49"/>
      <c r="AJ359" s="49"/>
      <c r="AK359" s="49"/>
      <c r="AL359" s="49"/>
      <c r="AM359" s="49"/>
      <c r="AN359" s="49"/>
      <c r="AO359" s="49"/>
      <c r="AP359" s="49"/>
      <c r="AQ359" s="49"/>
      <c r="AR359" s="49"/>
      <c r="AS359" s="49"/>
      <c r="AT359" s="49"/>
      <c r="AU359" s="49"/>
      <c r="AV359" s="49"/>
    </row>
    <row r="360" spans="1:48" ht="12.75">
      <c r="A360" s="49" t="s">
        <v>177</v>
      </c>
      <c r="B360" s="49"/>
      <c r="C360" s="49"/>
      <c r="D360" s="49" t="s">
        <v>178</v>
      </c>
      <c r="E360" s="49"/>
      <c r="F360" s="49"/>
      <c r="G360" s="49" t="s">
        <v>285</v>
      </c>
      <c r="H360" s="49"/>
      <c r="I360" s="49"/>
      <c r="J360" s="49" t="s">
        <v>187</v>
      </c>
      <c r="K360" s="49"/>
      <c r="L360" s="49"/>
      <c r="M360" s="49" t="s">
        <v>188</v>
      </c>
      <c r="N360" s="49"/>
      <c r="O360" s="49"/>
      <c r="P360" s="49"/>
      <c r="Q360" s="49"/>
      <c r="R360" s="49"/>
      <c r="S360" s="49"/>
      <c r="T360" s="49"/>
      <c r="U360" s="49"/>
      <c r="V360" s="49"/>
      <c r="W360" s="49"/>
      <c r="X360" s="49"/>
      <c r="Y360" s="49"/>
      <c r="Z360" s="49"/>
      <c r="AA360" s="49"/>
      <c r="AB360" s="49"/>
      <c r="AC360" s="49"/>
      <c r="AD360" s="49"/>
      <c r="AE360" s="49"/>
      <c r="AF360" s="49"/>
      <c r="AG360" s="49"/>
      <c r="AH360" s="49"/>
      <c r="AI360" s="49"/>
      <c r="AJ360" s="49"/>
      <c r="AK360" s="49"/>
      <c r="AL360" s="49"/>
      <c r="AM360" s="49"/>
      <c r="AN360" s="49"/>
      <c r="AO360" s="49"/>
      <c r="AP360" s="49"/>
      <c r="AQ360" s="49"/>
      <c r="AR360" s="49"/>
      <c r="AS360" s="49"/>
      <c r="AT360" s="49"/>
      <c r="AU360" s="49"/>
      <c r="AV360" s="49"/>
    </row>
    <row r="361" spans="1:48" ht="12.75">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9"/>
      <c r="AO361" s="49"/>
      <c r="AP361" s="49"/>
      <c r="AQ361" s="49"/>
      <c r="AR361" s="49"/>
      <c r="AS361" s="49"/>
      <c r="AT361" s="49"/>
      <c r="AU361" s="49"/>
      <c r="AV361" s="49"/>
    </row>
    <row r="362" spans="1:48" ht="12.75">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c r="AB362" s="49"/>
      <c r="AC362" s="49"/>
      <c r="AD362" s="49"/>
      <c r="AE362" s="49"/>
      <c r="AF362" s="49"/>
      <c r="AG362" s="49"/>
      <c r="AH362" s="49"/>
      <c r="AI362" s="49"/>
      <c r="AJ362" s="49"/>
      <c r="AK362" s="49"/>
      <c r="AL362" s="49"/>
      <c r="AM362" s="49"/>
      <c r="AN362" s="49"/>
      <c r="AO362" s="49"/>
      <c r="AP362" s="49"/>
      <c r="AQ362" s="49"/>
      <c r="AR362" s="49"/>
      <c r="AS362" s="49"/>
      <c r="AT362" s="49"/>
      <c r="AU362" s="49"/>
      <c r="AV362" s="49"/>
    </row>
    <row r="363" spans="1:48" ht="12.75">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c r="AB363" s="49"/>
      <c r="AC363" s="49"/>
      <c r="AD363" s="49"/>
      <c r="AE363" s="49"/>
      <c r="AF363" s="49"/>
      <c r="AG363" s="49"/>
      <c r="AH363" s="49"/>
      <c r="AI363" s="49"/>
      <c r="AJ363" s="49"/>
      <c r="AK363" s="49"/>
      <c r="AL363" s="49"/>
      <c r="AM363" s="49"/>
      <c r="AN363" s="49"/>
      <c r="AO363" s="49"/>
      <c r="AP363" s="49"/>
      <c r="AQ363" s="49"/>
      <c r="AR363" s="49"/>
      <c r="AS363" s="49"/>
      <c r="AT363" s="49"/>
      <c r="AU363" s="49"/>
      <c r="AV363" s="49"/>
    </row>
    <row r="364" spans="1:48" ht="12.75">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c r="AB364" s="49"/>
      <c r="AC364" s="49"/>
      <c r="AD364" s="49"/>
      <c r="AE364" s="49"/>
      <c r="AF364" s="49"/>
      <c r="AG364" s="49"/>
      <c r="AH364" s="49"/>
      <c r="AI364" s="49"/>
      <c r="AJ364" s="49"/>
      <c r="AK364" s="49"/>
      <c r="AL364" s="49"/>
      <c r="AM364" s="49"/>
      <c r="AN364" s="49"/>
      <c r="AO364" s="49"/>
      <c r="AP364" s="49"/>
      <c r="AQ364" s="49"/>
      <c r="AR364" s="49"/>
      <c r="AS364" s="49"/>
      <c r="AT364" s="49"/>
      <c r="AU364" s="49"/>
      <c r="AV364" s="49"/>
    </row>
    <row r="365" spans="1:48" ht="12.75">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c r="AB365" s="49"/>
      <c r="AC365" s="49"/>
      <c r="AD365" s="49"/>
      <c r="AE365" s="49"/>
      <c r="AF365" s="49"/>
      <c r="AG365" s="49"/>
      <c r="AH365" s="49"/>
      <c r="AI365" s="49"/>
      <c r="AJ365" s="49"/>
      <c r="AK365" s="49"/>
      <c r="AL365" s="49"/>
      <c r="AM365" s="49"/>
      <c r="AN365" s="49"/>
      <c r="AO365" s="49"/>
      <c r="AP365" s="49"/>
      <c r="AQ365" s="49"/>
      <c r="AR365" s="49"/>
      <c r="AS365" s="49"/>
      <c r="AT365" s="49"/>
      <c r="AU365" s="49"/>
      <c r="AV365" s="49"/>
    </row>
    <row r="366" spans="1:48" ht="12.75">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c r="AB366" s="49"/>
      <c r="AC366" s="49"/>
      <c r="AD366" s="49"/>
      <c r="AE366" s="49"/>
      <c r="AF366" s="49"/>
      <c r="AG366" s="49"/>
      <c r="AH366" s="49"/>
      <c r="AI366" s="49"/>
      <c r="AJ366" s="49"/>
      <c r="AK366" s="49"/>
      <c r="AL366" s="49"/>
      <c r="AM366" s="49"/>
      <c r="AN366" s="49"/>
      <c r="AO366" s="49"/>
      <c r="AP366" s="49"/>
      <c r="AQ366" s="49"/>
      <c r="AR366" s="49"/>
      <c r="AS366" s="49"/>
      <c r="AT366" s="49"/>
      <c r="AU366" s="49"/>
      <c r="AV366" s="49"/>
    </row>
    <row r="367" spans="1:48" ht="12.75">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9"/>
      <c r="AO367" s="49"/>
      <c r="AP367" s="49"/>
      <c r="AQ367" s="49"/>
      <c r="AR367" s="49"/>
      <c r="AS367" s="49"/>
      <c r="AT367" s="49"/>
      <c r="AU367" s="49"/>
      <c r="AV367" s="49"/>
    </row>
    <row r="368" spans="1:48" ht="12.75">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c r="AB368" s="49"/>
      <c r="AC368" s="49"/>
      <c r="AD368" s="49"/>
      <c r="AE368" s="49"/>
      <c r="AF368" s="49"/>
      <c r="AG368" s="49"/>
      <c r="AH368" s="49"/>
      <c r="AI368" s="49"/>
      <c r="AJ368" s="49"/>
      <c r="AK368" s="49"/>
      <c r="AL368" s="49"/>
      <c r="AM368" s="49"/>
      <c r="AN368" s="49"/>
      <c r="AO368" s="49"/>
      <c r="AP368" s="49"/>
      <c r="AQ368" s="49"/>
      <c r="AR368" s="49"/>
      <c r="AS368" s="49"/>
      <c r="AT368" s="49"/>
      <c r="AU368" s="49"/>
      <c r="AV368" s="49"/>
    </row>
    <row r="369" spans="1:48" ht="12.75">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c r="AB369" s="49"/>
      <c r="AC369" s="49"/>
      <c r="AD369" s="49"/>
      <c r="AE369" s="49"/>
      <c r="AF369" s="49"/>
      <c r="AG369" s="49"/>
      <c r="AH369" s="49"/>
      <c r="AI369" s="49"/>
      <c r="AJ369" s="49"/>
      <c r="AK369" s="49"/>
      <c r="AL369" s="49"/>
      <c r="AM369" s="49"/>
      <c r="AN369" s="49"/>
      <c r="AO369" s="49"/>
      <c r="AP369" s="49"/>
      <c r="AQ369" s="49"/>
      <c r="AR369" s="49"/>
      <c r="AS369" s="49"/>
      <c r="AT369" s="49"/>
      <c r="AU369" s="49"/>
      <c r="AV369" s="49"/>
    </row>
    <row r="370" spans="1:48" ht="12.75">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c r="AD370" s="49"/>
      <c r="AE370" s="49"/>
      <c r="AF370" s="49"/>
      <c r="AG370" s="49"/>
      <c r="AH370" s="49"/>
      <c r="AI370" s="49"/>
      <c r="AJ370" s="49"/>
      <c r="AK370" s="49"/>
      <c r="AL370" s="49"/>
      <c r="AM370" s="49"/>
      <c r="AN370" s="49"/>
      <c r="AO370" s="49"/>
      <c r="AP370" s="49"/>
      <c r="AQ370" s="49"/>
      <c r="AR370" s="49"/>
      <c r="AS370" s="49"/>
      <c r="AT370" s="49"/>
      <c r="AU370" s="49"/>
      <c r="AV370" s="49"/>
    </row>
    <row r="371" spans="1:48" ht="12.75">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c r="AB371" s="49"/>
      <c r="AC371" s="49"/>
      <c r="AD371" s="49"/>
      <c r="AE371" s="49"/>
      <c r="AF371" s="49"/>
      <c r="AG371" s="49"/>
      <c r="AH371" s="49"/>
      <c r="AI371" s="49"/>
      <c r="AJ371" s="49"/>
      <c r="AK371" s="49"/>
      <c r="AL371" s="49"/>
      <c r="AM371" s="49"/>
      <c r="AN371" s="49"/>
      <c r="AO371" s="49"/>
      <c r="AP371" s="49"/>
      <c r="AQ371" s="49"/>
      <c r="AR371" s="49"/>
      <c r="AS371" s="49"/>
      <c r="AT371" s="49"/>
      <c r="AU371" s="49"/>
      <c r="AV371" s="49"/>
    </row>
    <row r="372" spans="1:48" ht="12.75">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row>
    <row r="373" spans="1:48" ht="12.75">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row>
    <row r="374" spans="1:48" ht="12.75">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c r="AB374" s="49"/>
      <c r="AC374" s="49"/>
      <c r="AD374" s="49"/>
      <c r="AE374" s="49"/>
      <c r="AF374" s="49"/>
      <c r="AG374" s="49"/>
      <c r="AH374" s="49"/>
      <c r="AI374" s="49"/>
      <c r="AJ374" s="49"/>
      <c r="AK374" s="49"/>
      <c r="AL374" s="49"/>
      <c r="AM374" s="49"/>
      <c r="AN374" s="49"/>
      <c r="AO374" s="49"/>
      <c r="AP374" s="49"/>
      <c r="AQ374" s="49"/>
      <c r="AR374" s="49"/>
      <c r="AS374" s="49"/>
      <c r="AT374" s="49"/>
      <c r="AU374" s="49"/>
      <c r="AV374" s="49"/>
    </row>
    <row r="375" spans="1:48" ht="12.75">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c r="AB375" s="49"/>
      <c r="AC375" s="49"/>
      <c r="AD375" s="49"/>
      <c r="AE375" s="49"/>
      <c r="AF375" s="49"/>
      <c r="AG375" s="49"/>
      <c r="AH375" s="49"/>
      <c r="AI375" s="49"/>
      <c r="AJ375" s="49"/>
      <c r="AK375" s="49"/>
      <c r="AL375" s="49"/>
      <c r="AM375" s="49"/>
      <c r="AN375" s="49"/>
      <c r="AO375" s="49"/>
      <c r="AP375" s="49"/>
      <c r="AQ375" s="49"/>
      <c r="AR375" s="49"/>
      <c r="AS375" s="49"/>
      <c r="AT375" s="49"/>
      <c r="AU375" s="49"/>
      <c r="AV375" s="49"/>
    </row>
    <row r="376" spans="1:48" ht="12.75">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c r="AB376" s="49"/>
      <c r="AC376" s="49"/>
      <c r="AD376" s="49"/>
      <c r="AE376" s="49"/>
      <c r="AF376" s="49"/>
      <c r="AG376" s="49"/>
      <c r="AH376" s="49"/>
      <c r="AI376" s="49"/>
      <c r="AJ376" s="49"/>
      <c r="AK376" s="49"/>
      <c r="AL376" s="49"/>
      <c r="AM376" s="49"/>
      <c r="AN376" s="49"/>
      <c r="AO376" s="49"/>
      <c r="AP376" s="49"/>
      <c r="AQ376" s="49"/>
      <c r="AR376" s="49"/>
      <c r="AS376" s="49"/>
      <c r="AT376" s="49"/>
      <c r="AU376" s="49"/>
      <c r="AV376" s="49"/>
    </row>
    <row r="377" spans="1:48" ht="12.75">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c r="AB377" s="49"/>
      <c r="AC377" s="49"/>
      <c r="AD377" s="49"/>
      <c r="AE377" s="49"/>
      <c r="AF377" s="49"/>
      <c r="AG377" s="49"/>
      <c r="AH377" s="49"/>
      <c r="AI377" s="49"/>
      <c r="AJ377" s="49"/>
      <c r="AK377" s="49"/>
      <c r="AL377" s="49"/>
      <c r="AM377" s="49"/>
      <c r="AN377" s="49"/>
      <c r="AO377" s="49"/>
      <c r="AP377" s="49"/>
      <c r="AQ377" s="49"/>
      <c r="AR377" s="49"/>
      <c r="AS377" s="49"/>
      <c r="AT377" s="49"/>
      <c r="AU377" s="49"/>
      <c r="AV377" s="49"/>
    </row>
    <row r="378" spans="1:48" ht="12.75">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c r="AB378" s="49"/>
      <c r="AC378" s="49"/>
      <c r="AD378" s="49"/>
      <c r="AE378" s="49"/>
      <c r="AF378" s="49"/>
      <c r="AG378" s="49"/>
      <c r="AH378" s="49"/>
      <c r="AI378" s="49"/>
      <c r="AJ378" s="49"/>
      <c r="AK378" s="49"/>
      <c r="AL378" s="49"/>
      <c r="AM378" s="49"/>
      <c r="AN378" s="49"/>
      <c r="AO378" s="49"/>
      <c r="AP378" s="49"/>
      <c r="AQ378" s="49"/>
      <c r="AR378" s="49"/>
      <c r="AS378" s="49"/>
      <c r="AT378" s="49"/>
      <c r="AU378" s="49"/>
      <c r="AV378" s="49"/>
    </row>
    <row r="379" spans="1:48" ht="12.75">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9"/>
      <c r="AO379" s="49"/>
      <c r="AP379" s="49"/>
      <c r="AQ379" s="49"/>
      <c r="AR379" s="49"/>
      <c r="AS379" s="49"/>
      <c r="AT379" s="49"/>
      <c r="AU379" s="49"/>
      <c r="AV379" s="49"/>
    </row>
    <row r="380" spans="1:48" ht="12.75">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c r="AB380" s="49"/>
      <c r="AC380" s="49"/>
      <c r="AD380" s="49"/>
      <c r="AE380" s="49"/>
      <c r="AF380" s="49"/>
      <c r="AG380" s="49"/>
      <c r="AH380" s="49"/>
      <c r="AI380" s="49"/>
      <c r="AJ380" s="49"/>
      <c r="AK380" s="49"/>
      <c r="AL380" s="49"/>
      <c r="AM380" s="49"/>
      <c r="AN380" s="49"/>
      <c r="AO380" s="49"/>
      <c r="AP380" s="49"/>
      <c r="AQ380" s="49"/>
      <c r="AR380" s="49"/>
      <c r="AS380" s="49"/>
      <c r="AT380" s="49"/>
      <c r="AU380" s="49"/>
      <c r="AV380" s="49"/>
    </row>
    <row r="381" spans="1:48" ht="12.75">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49"/>
      <c r="AJ381" s="49"/>
      <c r="AK381" s="49"/>
      <c r="AL381" s="49"/>
      <c r="AM381" s="49"/>
      <c r="AN381" s="49"/>
      <c r="AO381" s="49"/>
      <c r="AP381" s="49"/>
      <c r="AQ381" s="49"/>
      <c r="AR381" s="49"/>
      <c r="AS381" s="49"/>
      <c r="AT381" s="49"/>
      <c r="AU381" s="49"/>
      <c r="AV381" s="49"/>
    </row>
    <row r="382" spans="1:48" ht="12.75">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c r="AB382" s="49"/>
      <c r="AC382" s="49"/>
      <c r="AD382" s="49"/>
      <c r="AE382" s="49"/>
      <c r="AF382" s="49"/>
      <c r="AG382" s="49"/>
      <c r="AH382" s="49"/>
      <c r="AI382" s="49"/>
      <c r="AJ382" s="49"/>
      <c r="AK382" s="49"/>
      <c r="AL382" s="49"/>
      <c r="AM382" s="49"/>
      <c r="AN382" s="49"/>
      <c r="AO382" s="49"/>
      <c r="AP382" s="49"/>
      <c r="AQ382" s="49"/>
      <c r="AR382" s="49"/>
      <c r="AS382" s="49"/>
      <c r="AT382" s="49"/>
      <c r="AU382" s="49"/>
      <c r="AV382" s="49"/>
    </row>
    <row r="383" spans="1:48" ht="12.75">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c r="AB383" s="49"/>
      <c r="AC383" s="49"/>
      <c r="AD383" s="49"/>
      <c r="AE383" s="49"/>
      <c r="AF383" s="49"/>
      <c r="AG383" s="49"/>
      <c r="AH383" s="49"/>
      <c r="AI383" s="49"/>
      <c r="AJ383" s="49"/>
      <c r="AK383" s="49"/>
      <c r="AL383" s="49"/>
      <c r="AM383" s="49"/>
      <c r="AN383" s="49"/>
      <c r="AO383" s="49"/>
      <c r="AP383" s="49"/>
      <c r="AQ383" s="49"/>
      <c r="AR383" s="49"/>
      <c r="AS383" s="49"/>
      <c r="AT383" s="49"/>
      <c r="AU383" s="49"/>
      <c r="AV383" s="49"/>
    </row>
    <row r="384" spans="1:48" ht="12.75">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49"/>
      <c r="AJ384" s="49"/>
      <c r="AK384" s="49"/>
      <c r="AL384" s="49"/>
      <c r="AM384" s="49"/>
      <c r="AN384" s="49"/>
      <c r="AO384" s="49"/>
      <c r="AP384" s="49"/>
      <c r="AQ384" s="49"/>
      <c r="AR384" s="49"/>
      <c r="AS384" s="49"/>
      <c r="AT384" s="49"/>
      <c r="AU384" s="49"/>
      <c r="AV384" s="49"/>
    </row>
    <row r="385" spans="1:48" ht="12.75">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9"/>
      <c r="AO385" s="49"/>
      <c r="AP385" s="49"/>
      <c r="AQ385" s="49"/>
      <c r="AR385" s="49"/>
      <c r="AS385" s="49"/>
      <c r="AT385" s="49"/>
      <c r="AU385" s="49"/>
      <c r="AV385" s="49"/>
    </row>
    <row r="386" spans="1:48" ht="12.75">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c r="AB386" s="49"/>
      <c r="AC386" s="49"/>
      <c r="AD386" s="49"/>
      <c r="AE386" s="49"/>
      <c r="AF386" s="49"/>
      <c r="AG386" s="49"/>
      <c r="AH386" s="49"/>
      <c r="AI386" s="49"/>
      <c r="AJ386" s="49"/>
      <c r="AK386" s="49"/>
      <c r="AL386" s="49"/>
      <c r="AM386" s="49"/>
      <c r="AN386" s="49"/>
      <c r="AO386" s="49"/>
      <c r="AP386" s="49"/>
      <c r="AQ386" s="49"/>
      <c r="AR386" s="49"/>
      <c r="AS386" s="49"/>
      <c r="AT386" s="49"/>
      <c r="AU386" s="49"/>
      <c r="AV386" s="49"/>
    </row>
  </sheetData>
  <sheetProtection password="C7F6" sheet="1" objects="1" scenarios="1" selectLockedCells="1" selectUnlockedCells="1"/>
  <mergeCells count="3">
    <mergeCell ref="A3:R3"/>
    <mergeCell ref="A4:Q4"/>
    <mergeCell ref="B28:F28"/>
  </mergeCells>
  <hyperlinks>
    <hyperlink ref="A82" r:id="rId1" display="www.modelavionics.com"/>
  </hyperlinks>
  <printOptions/>
  <pageMargins left="0.65" right="0.58" top="0.53" bottom="0.4600000000000001" header="0.17" footer="0.4600000000000001"/>
  <pageSetup fitToHeight="1" fitToWidth="1" orientation="portrait" scale="50" r:id="rId5"/>
  <headerFooter alignWithMargins="0">
    <oddHeader>&amp;C&amp;"JOAN,Regular"&amp;36Model Avionics Worksheet</oddHeader>
    <oddFooter>&amp;L&amp;"Arial,Bold"&amp;14Model Avionics ™   Copyright 2006</oddFooter>
  </headerFooter>
  <rowBreaks count="1" manualBreakCount="1">
    <brk id="67" max="19" man="1"/>
  </rowBreaks>
  <drawing r:id="rId4"/>
  <legacyDrawing r:id="rId3"/>
  <oleObjects>
    <oleObject progId="Photo Editor Photo" shapeId="2757332" r:id="rId2"/>
  </oleObjects>
</worksheet>
</file>

<file path=xl/worksheets/sheet2.xml><?xml version="1.0" encoding="utf-8"?>
<worksheet xmlns="http://schemas.openxmlformats.org/spreadsheetml/2006/main" xmlns:r="http://schemas.openxmlformats.org/officeDocument/2006/relationships">
  <sheetPr codeName="Sheet7">
    <tabColor indexed="42"/>
    <pageSetUpPr fitToPage="1"/>
  </sheetPr>
  <dimension ref="A1:AA189"/>
  <sheetViews>
    <sheetView showGridLines="0" showRowColHeaders="0" zoomScale="99" zoomScaleNormal="99" workbookViewId="0" topLeftCell="A1">
      <selection activeCell="I1" sqref="I1"/>
    </sheetView>
  </sheetViews>
  <sheetFormatPr defaultColWidth="9.140625" defaultRowHeight="12.75"/>
  <cols>
    <col min="1" max="1" width="4.421875" style="0" customWidth="1"/>
    <col min="2" max="2" width="10.8515625" style="0" customWidth="1"/>
    <col min="9" max="9" width="18.140625" style="0" customWidth="1"/>
    <col min="11" max="11" width="5.7109375" style="0" customWidth="1"/>
    <col min="15" max="15" width="5.7109375" style="0" customWidth="1"/>
  </cols>
  <sheetData>
    <row r="1" spans="9:14" ht="23.25">
      <c r="I1" s="145" t="s">
        <v>486</v>
      </c>
      <c r="J1" s="146" t="s">
        <v>487</v>
      </c>
      <c r="K1" s="1"/>
      <c r="L1" s="1"/>
      <c r="M1" s="1"/>
      <c r="N1" s="1"/>
    </row>
    <row r="2" spans="9:14" ht="23.25">
      <c r="I2" s="145"/>
      <c r="J2" s="1"/>
      <c r="K2" s="1"/>
      <c r="L2" s="1"/>
      <c r="M2" s="1"/>
      <c r="N2" s="1"/>
    </row>
    <row r="3" spans="9:14" ht="23.25">
      <c r="I3" s="145" t="s">
        <v>488</v>
      </c>
      <c r="J3" s="146" t="s">
        <v>487</v>
      </c>
      <c r="K3" s="1"/>
      <c r="L3" s="1"/>
      <c r="M3" s="1"/>
      <c r="N3" s="1"/>
    </row>
    <row r="4" spans="9:14" ht="23.25">
      <c r="I4" s="145"/>
      <c r="J4" s="1"/>
      <c r="K4" s="1"/>
      <c r="L4" s="1"/>
      <c r="M4" s="1"/>
      <c r="N4" s="1"/>
    </row>
    <row r="5" spans="9:14" ht="23.25">
      <c r="I5" s="145" t="s">
        <v>489</v>
      </c>
      <c r="J5" s="146" t="s">
        <v>487</v>
      </c>
      <c r="K5" s="1"/>
      <c r="L5" s="1"/>
      <c r="M5" s="1"/>
      <c r="N5" s="1"/>
    </row>
    <row r="6" spans="1:27" ht="18.75" thickBot="1">
      <c r="A6" s="147"/>
      <c r="B6" s="147"/>
      <c r="C6" s="147"/>
      <c r="D6" s="147"/>
      <c r="E6" s="147"/>
      <c r="F6" s="147"/>
      <c r="G6" s="147"/>
      <c r="H6" s="148"/>
      <c r="I6" s="147"/>
      <c r="J6" s="147"/>
      <c r="K6" s="147"/>
      <c r="L6" s="147"/>
      <c r="M6" s="147"/>
      <c r="N6" s="147"/>
      <c r="O6" s="147"/>
      <c r="P6" s="147"/>
      <c r="Q6" s="147"/>
      <c r="R6" s="147"/>
      <c r="S6" s="147"/>
      <c r="T6" s="147"/>
      <c r="U6" s="147"/>
      <c r="V6" s="147"/>
      <c r="W6" s="147"/>
      <c r="X6" s="147"/>
      <c r="Y6" s="147"/>
      <c r="Z6" s="147"/>
      <c r="AA6" s="147"/>
    </row>
    <row r="7" spans="1:27" ht="24" thickBot="1">
      <c r="A7" s="149"/>
      <c r="B7" s="150" t="s">
        <v>490</v>
      </c>
      <c r="C7" s="147"/>
      <c r="D7" s="147"/>
      <c r="E7" s="147"/>
      <c r="F7" s="147"/>
      <c r="G7" s="147"/>
      <c r="H7" s="148"/>
      <c r="I7" s="145" t="s">
        <v>491</v>
      </c>
      <c r="J7" s="146" t="s">
        <v>487</v>
      </c>
      <c r="K7" s="147"/>
      <c r="L7" s="147"/>
      <c r="M7" s="147"/>
      <c r="N7" s="147"/>
      <c r="O7" s="147"/>
      <c r="P7" s="147"/>
      <c r="Q7" s="147"/>
      <c r="R7" s="147"/>
      <c r="S7" s="147"/>
      <c r="T7" s="147"/>
      <c r="U7" s="147"/>
      <c r="V7" s="147"/>
      <c r="W7" s="147"/>
      <c r="X7" s="147"/>
      <c r="Y7" s="147"/>
      <c r="Z7" s="147"/>
      <c r="AA7" s="147"/>
    </row>
    <row r="8" spans="1:27" ht="18.75" thickBot="1">
      <c r="A8" s="147"/>
      <c r="B8" s="147"/>
      <c r="C8" s="147"/>
      <c r="D8" s="147"/>
      <c r="E8" s="147"/>
      <c r="F8" s="147"/>
      <c r="G8" s="147"/>
      <c r="H8" s="148"/>
      <c r="I8" s="147"/>
      <c r="J8" s="147"/>
      <c r="K8" s="147"/>
      <c r="L8" s="147"/>
      <c r="M8" s="147"/>
      <c r="N8" s="147"/>
      <c r="O8" s="147"/>
      <c r="P8" s="147"/>
      <c r="Q8" s="147"/>
      <c r="R8" s="147"/>
      <c r="S8" s="147"/>
      <c r="T8" s="147"/>
      <c r="U8" s="147"/>
      <c r="V8" s="147"/>
      <c r="W8" s="147"/>
      <c r="X8" s="147"/>
      <c r="Y8" s="147"/>
      <c r="Z8" s="147"/>
      <c r="AA8" s="147"/>
    </row>
    <row r="9" spans="1:27" ht="24" thickBot="1">
      <c r="A9" s="149"/>
      <c r="B9" s="150" t="s">
        <v>492</v>
      </c>
      <c r="C9" s="147"/>
      <c r="D9" s="147"/>
      <c r="E9" s="147"/>
      <c r="F9" s="147"/>
      <c r="G9" s="147"/>
      <c r="H9" s="148"/>
      <c r="I9" s="145" t="s">
        <v>493</v>
      </c>
      <c r="J9" s="146" t="s">
        <v>487</v>
      </c>
      <c r="K9" s="147"/>
      <c r="L9" s="147"/>
      <c r="M9" s="147"/>
      <c r="N9" s="147"/>
      <c r="O9" s="147"/>
      <c r="P9" s="147"/>
      <c r="Q9" s="147"/>
      <c r="R9" s="147"/>
      <c r="S9" s="147"/>
      <c r="T9" s="147"/>
      <c r="U9" s="147"/>
      <c r="V9" s="147"/>
      <c r="W9" s="147"/>
      <c r="X9" s="147"/>
      <c r="Y9" s="147"/>
      <c r="Z9" s="147"/>
      <c r="AA9" s="147"/>
    </row>
    <row r="10" spans="4:27" ht="18.75" thickBot="1">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row>
    <row r="11" spans="1:27" ht="24" thickBot="1">
      <c r="A11" s="151"/>
      <c r="B11" s="147" t="s">
        <v>494</v>
      </c>
      <c r="D11" s="147"/>
      <c r="E11" s="147"/>
      <c r="F11" s="147"/>
      <c r="G11" s="147"/>
      <c r="H11" s="147"/>
      <c r="I11" s="145" t="s">
        <v>495</v>
      </c>
      <c r="K11" s="149"/>
      <c r="L11" s="147" t="s">
        <v>496</v>
      </c>
      <c r="M11" s="579" t="s">
        <v>497</v>
      </c>
      <c r="N11" s="580"/>
      <c r="O11" s="149"/>
      <c r="P11" s="147" t="s">
        <v>498</v>
      </c>
      <c r="Q11" s="147"/>
      <c r="R11" s="147"/>
      <c r="S11" s="147"/>
      <c r="T11" s="147"/>
      <c r="U11" s="147"/>
      <c r="V11" s="147"/>
      <c r="W11" s="147"/>
      <c r="X11" s="147"/>
      <c r="Y11" s="147"/>
      <c r="Z11" s="147"/>
      <c r="AA11" s="147"/>
    </row>
    <row r="12" spans="1:27" ht="18.75" thickBot="1">
      <c r="A12" s="152"/>
      <c r="B12" s="152"/>
      <c r="C12" s="152"/>
      <c r="D12" s="153"/>
      <c r="E12" s="153"/>
      <c r="F12" s="153"/>
      <c r="G12" s="153"/>
      <c r="H12" s="153"/>
      <c r="I12" s="153"/>
      <c r="J12" s="153"/>
      <c r="K12" s="153"/>
      <c r="L12" s="153"/>
      <c r="M12" s="153"/>
      <c r="N12" s="153"/>
      <c r="O12" s="153"/>
      <c r="P12" s="153"/>
      <c r="Q12" s="153"/>
      <c r="R12" s="153"/>
      <c r="S12" s="153"/>
      <c r="T12" s="147"/>
      <c r="U12" s="147"/>
      <c r="V12" s="147"/>
      <c r="W12" s="147"/>
      <c r="X12" s="147"/>
      <c r="Y12" s="147"/>
      <c r="Z12" s="147"/>
      <c r="AA12" s="147"/>
    </row>
    <row r="13" spans="4:27" ht="18.75" thickBot="1">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row>
    <row r="14" spans="1:27" ht="18.75" thickBot="1">
      <c r="A14" s="151"/>
      <c r="B14" s="147" t="s">
        <v>499</v>
      </c>
      <c r="D14" s="147"/>
      <c r="E14" s="153"/>
      <c r="F14" s="153"/>
      <c r="G14" s="147" t="s">
        <v>500</v>
      </c>
      <c r="H14" s="147"/>
      <c r="I14" s="147"/>
      <c r="J14" s="147"/>
      <c r="K14" s="147"/>
      <c r="L14" s="147"/>
      <c r="M14" s="147"/>
      <c r="N14" s="147"/>
      <c r="O14" s="147"/>
      <c r="P14" s="147"/>
      <c r="Q14" s="147"/>
      <c r="R14" s="147"/>
      <c r="S14" s="147"/>
      <c r="T14" s="147"/>
      <c r="U14" s="147"/>
      <c r="V14" s="147"/>
      <c r="W14" s="147"/>
      <c r="X14" s="147"/>
      <c r="Y14" s="147"/>
      <c r="Z14" s="147"/>
      <c r="AA14" s="147"/>
    </row>
    <row r="15" spans="1:27" ht="18.75" thickBot="1">
      <c r="A15" s="147"/>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row>
    <row r="16" spans="1:27" ht="18.75" thickBot="1">
      <c r="A16" s="151"/>
      <c r="B16" s="147" t="s">
        <v>501</v>
      </c>
      <c r="C16" s="147"/>
      <c r="D16" s="147"/>
      <c r="E16" s="153"/>
      <c r="F16" s="153"/>
      <c r="G16" s="147" t="s">
        <v>502</v>
      </c>
      <c r="H16" s="147"/>
      <c r="I16" s="147"/>
      <c r="J16" s="147"/>
      <c r="K16" s="147"/>
      <c r="L16" s="147"/>
      <c r="M16" s="147"/>
      <c r="N16" s="147"/>
      <c r="O16" s="147"/>
      <c r="P16" s="147"/>
      <c r="Q16" s="147"/>
      <c r="R16" s="147"/>
      <c r="S16" s="147"/>
      <c r="T16" s="147"/>
      <c r="U16" s="147"/>
      <c r="V16" s="147"/>
      <c r="W16" s="147"/>
      <c r="X16" s="147"/>
      <c r="Y16" s="147"/>
      <c r="Z16" s="147"/>
      <c r="AA16" s="147"/>
    </row>
    <row r="17" spans="1:27" ht="18.75" thickBot="1">
      <c r="A17" s="147"/>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row>
    <row r="18" spans="1:27" ht="18.75" thickBot="1">
      <c r="A18" s="149"/>
      <c r="B18" s="147" t="s">
        <v>503</v>
      </c>
      <c r="C18" s="147"/>
      <c r="D18" s="147"/>
      <c r="E18" s="153"/>
      <c r="F18" s="153"/>
      <c r="G18" s="147" t="s">
        <v>504</v>
      </c>
      <c r="H18" s="147"/>
      <c r="I18" s="147"/>
      <c r="J18" s="147"/>
      <c r="K18" s="147"/>
      <c r="L18" s="147"/>
      <c r="M18" s="147"/>
      <c r="N18" s="147"/>
      <c r="O18" s="147"/>
      <c r="P18" s="147"/>
      <c r="Q18" s="147"/>
      <c r="R18" s="147"/>
      <c r="S18" s="147"/>
      <c r="T18" s="147"/>
      <c r="U18" s="147"/>
      <c r="V18" s="147"/>
      <c r="W18" s="147"/>
      <c r="X18" s="147"/>
      <c r="Y18" s="147"/>
      <c r="Z18" s="147"/>
      <c r="AA18" s="147"/>
    </row>
    <row r="19" spans="1:27" ht="18">
      <c r="A19" s="147"/>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row>
    <row r="20" spans="1:27" ht="18">
      <c r="A20" s="154" t="s">
        <v>505</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row>
    <row r="21" spans="1:27" ht="18.75" thickBot="1">
      <c r="A21" s="153"/>
      <c r="B21" s="153"/>
      <c r="C21" s="153"/>
      <c r="D21" s="153"/>
      <c r="E21" s="153"/>
      <c r="F21" s="153"/>
      <c r="G21" s="153"/>
      <c r="H21" s="153"/>
      <c r="I21" s="153"/>
      <c r="J21" s="153"/>
      <c r="K21" s="153"/>
      <c r="L21" s="153"/>
      <c r="M21" s="153"/>
      <c r="N21" s="153"/>
      <c r="O21" s="153"/>
      <c r="P21" s="153"/>
      <c r="Q21" s="153"/>
      <c r="R21" s="153"/>
      <c r="S21" s="153"/>
      <c r="T21" s="147"/>
      <c r="U21" s="147"/>
      <c r="V21" s="147"/>
      <c r="W21" s="147"/>
      <c r="X21" s="147"/>
      <c r="Y21" s="147"/>
      <c r="Z21" s="147"/>
      <c r="AA21" s="147"/>
    </row>
    <row r="22" spans="1:27" ht="23.25">
      <c r="A22" s="155" t="s">
        <v>506</v>
      </c>
      <c r="B22" s="155"/>
      <c r="C22" s="155"/>
      <c r="D22" s="155"/>
      <c r="E22" s="155"/>
      <c r="F22" s="155"/>
      <c r="G22" s="147"/>
      <c r="H22" s="154" t="s">
        <v>550</v>
      </c>
      <c r="I22" s="147"/>
      <c r="J22" s="147"/>
      <c r="K22" s="147"/>
      <c r="L22" s="147"/>
      <c r="M22" s="147"/>
      <c r="N22" s="147"/>
      <c r="O22" s="147"/>
      <c r="P22" s="147"/>
      <c r="Q22" s="147"/>
      <c r="R22" s="147"/>
      <c r="S22" s="147"/>
      <c r="T22" s="147"/>
      <c r="U22" s="147"/>
      <c r="V22" s="147"/>
      <c r="W22" s="147"/>
      <c r="X22" s="147"/>
      <c r="Y22" s="147"/>
      <c r="Z22" s="147"/>
      <c r="AA22" s="147"/>
    </row>
    <row r="23" spans="1:27" ht="9.75" customHeight="1" thickBot="1">
      <c r="A23" s="156"/>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row>
    <row r="24" spans="1:27" ht="18.75" thickBot="1">
      <c r="A24" s="149"/>
      <c r="B24" s="575" t="s">
        <v>507</v>
      </c>
      <c r="C24" s="576"/>
      <c r="D24" s="576"/>
      <c r="E24" s="576"/>
      <c r="F24" s="576"/>
      <c r="G24" s="153"/>
      <c r="H24" s="153"/>
      <c r="I24" s="147" t="s">
        <v>508</v>
      </c>
      <c r="J24" s="147"/>
      <c r="K24" s="147"/>
      <c r="L24" s="147"/>
      <c r="M24" s="147"/>
      <c r="N24" s="147"/>
      <c r="O24" s="147"/>
      <c r="P24" s="147"/>
      <c r="Q24" s="147"/>
      <c r="R24" s="147"/>
      <c r="S24" s="147"/>
      <c r="T24" s="147"/>
      <c r="U24" s="147"/>
      <c r="V24" s="147"/>
      <c r="W24" s="147"/>
      <c r="X24" s="147"/>
      <c r="Y24" s="147"/>
      <c r="Z24" s="147"/>
      <c r="AA24" s="147"/>
    </row>
    <row r="25" spans="1:27" ht="18.75" thickBot="1">
      <c r="A25" s="147"/>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row>
    <row r="26" spans="1:27" ht="18.75" thickBot="1">
      <c r="A26" s="149"/>
      <c r="B26" s="575" t="s">
        <v>509</v>
      </c>
      <c r="C26" s="576"/>
      <c r="D26" s="576"/>
      <c r="E26" s="576"/>
      <c r="F26" s="576"/>
      <c r="G26" s="153"/>
      <c r="H26" s="153"/>
      <c r="I26" s="147" t="s">
        <v>510</v>
      </c>
      <c r="J26" s="147"/>
      <c r="K26" s="147"/>
      <c r="L26" s="147"/>
      <c r="M26" s="147"/>
      <c r="N26" s="147"/>
      <c r="O26" s="147"/>
      <c r="P26" s="147"/>
      <c r="Q26" s="147"/>
      <c r="R26" s="147"/>
      <c r="S26" s="147"/>
      <c r="T26" s="147"/>
      <c r="U26" s="147"/>
      <c r="V26" s="147"/>
      <c r="W26" s="147"/>
      <c r="X26" s="147"/>
      <c r="Y26" s="147"/>
      <c r="Z26" s="147"/>
      <c r="AA26" s="147"/>
    </row>
    <row r="27" spans="1:27" ht="18">
      <c r="A27" s="147"/>
      <c r="B27" s="147"/>
      <c r="C27" s="147"/>
      <c r="D27" s="147"/>
      <c r="E27" s="147"/>
      <c r="F27" s="147"/>
      <c r="G27" s="147"/>
      <c r="H27" s="147"/>
      <c r="I27" s="147" t="s">
        <v>511</v>
      </c>
      <c r="J27" s="147"/>
      <c r="K27" s="147"/>
      <c r="L27" s="147"/>
      <c r="M27" s="147"/>
      <c r="N27" s="147"/>
      <c r="O27" s="147"/>
      <c r="P27" s="147"/>
      <c r="Q27" s="147"/>
      <c r="R27" s="147"/>
      <c r="S27" s="147"/>
      <c r="T27" s="147"/>
      <c r="U27" s="147"/>
      <c r="V27" s="147"/>
      <c r="W27" s="147"/>
      <c r="X27" s="147"/>
      <c r="Y27" s="147"/>
      <c r="Z27" s="147"/>
      <c r="AA27" s="147"/>
    </row>
    <row r="28" spans="1:27" ht="18.75" thickBot="1">
      <c r="A28" s="157"/>
      <c r="B28" s="157"/>
      <c r="C28" s="157"/>
      <c r="D28" s="157"/>
      <c r="E28" s="157"/>
      <c r="F28" s="157"/>
      <c r="G28" s="157"/>
      <c r="H28" s="157"/>
      <c r="I28" s="157"/>
      <c r="J28" s="157"/>
      <c r="K28" s="157"/>
      <c r="L28" s="157"/>
      <c r="M28" s="157"/>
      <c r="N28" s="157"/>
      <c r="O28" s="157"/>
      <c r="P28" s="157"/>
      <c r="Q28" s="157"/>
      <c r="R28" s="157"/>
      <c r="S28" s="157"/>
      <c r="T28" s="147"/>
      <c r="U28" s="147"/>
      <c r="V28" s="147"/>
      <c r="W28" s="147"/>
      <c r="X28" s="147"/>
      <c r="Y28" s="147"/>
      <c r="Z28" s="147"/>
      <c r="AA28" s="147"/>
    </row>
    <row r="29" spans="1:27" ht="24" thickTop="1">
      <c r="A29" s="155" t="s">
        <v>552</v>
      </c>
      <c r="B29" s="158"/>
      <c r="C29" s="158"/>
      <c r="D29" s="158"/>
      <c r="E29" s="158"/>
      <c r="F29" s="158"/>
      <c r="G29" s="158"/>
      <c r="H29" s="147"/>
      <c r="I29" s="495" t="s">
        <v>551</v>
      </c>
      <c r="J29" s="495"/>
      <c r="K29" s="147"/>
      <c r="L29" s="147"/>
      <c r="M29" s="147"/>
      <c r="N29" s="147"/>
      <c r="O29" s="147"/>
      <c r="P29" s="147"/>
      <c r="Q29" s="147"/>
      <c r="R29" s="147"/>
      <c r="S29" s="147"/>
      <c r="T29" s="147"/>
      <c r="U29" s="147"/>
      <c r="V29" s="147"/>
      <c r="W29" s="147"/>
      <c r="X29" s="147"/>
      <c r="Y29" s="147"/>
      <c r="Z29" s="147"/>
      <c r="AA29" s="147"/>
    </row>
    <row r="30" spans="1:27" ht="9.75" customHeight="1" thickBot="1">
      <c r="A30" s="147"/>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row>
    <row r="31" spans="1:27" ht="18.75" thickBot="1">
      <c r="A31" s="149"/>
      <c r="B31" s="575" t="s">
        <v>512</v>
      </c>
      <c r="C31" s="576"/>
      <c r="D31" s="576"/>
      <c r="E31" s="576"/>
      <c r="F31" s="576"/>
      <c r="G31" s="153"/>
      <c r="H31" s="153"/>
      <c r="I31" s="147" t="s">
        <v>513</v>
      </c>
      <c r="J31" s="147"/>
      <c r="K31" s="147"/>
      <c r="L31" s="147"/>
      <c r="M31" s="147"/>
      <c r="N31" s="147"/>
      <c r="O31" s="147"/>
      <c r="P31" s="147"/>
      <c r="Q31" s="147"/>
      <c r="R31" s="147"/>
      <c r="S31" s="147"/>
      <c r="T31" s="147"/>
      <c r="U31" s="147"/>
      <c r="V31" s="147"/>
      <c r="W31" s="147"/>
      <c r="X31" s="147"/>
      <c r="Y31" s="147"/>
      <c r="Z31" s="147"/>
      <c r="AA31" s="147"/>
    </row>
    <row r="32" spans="1:27" ht="18.75" thickBot="1">
      <c r="A32" s="147"/>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row>
    <row r="33" spans="1:27" ht="18.75" thickBot="1">
      <c r="A33" s="149"/>
      <c r="B33" s="575" t="s">
        <v>514</v>
      </c>
      <c r="C33" s="576"/>
      <c r="D33" s="576"/>
      <c r="E33" s="576"/>
      <c r="F33" s="576"/>
      <c r="G33" s="153"/>
      <c r="H33" s="153"/>
      <c r="I33" s="147" t="s">
        <v>515</v>
      </c>
      <c r="J33" s="147"/>
      <c r="K33" s="147"/>
      <c r="L33" s="147"/>
      <c r="M33" s="147"/>
      <c r="N33" s="147"/>
      <c r="O33" s="147"/>
      <c r="P33" s="147"/>
      <c r="Q33" s="147"/>
      <c r="R33" s="147"/>
      <c r="S33" s="147"/>
      <c r="T33" s="147"/>
      <c r="U33" s="147"/>
      <c r="V33" s="147"/>
      <c r="W33" s="147"/>
      <c r="X33" s="147"/>
      <c r="Y33" s="147"/>
      <c r="Z33" s="147"/>
      <c r="AA33" s="147"/>
    </row>
    <row r="34" spans="1:27" ht="18">
      <c r="A34" s="147"/>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row>
    <row r="35" spans="1:27" ht="18">
      <c r="A35" s="147" t="s">
        <v>516</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row>
    <row r="36" spans="1:27" ht="18">
      <c r="A36" s="147" t="s">
        <v>517</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row>
    <row r="37" spans="1:27" ht="18.75" thickBot="1">
      <c r="A37" s="153"/>
      <c r="B37" s="496" t="s">
        <v>554</v>
      </c>
      <c r="C37" s="153"/>
      <c r="D37" s="153"/>
      <c r="E37" s="153"/>
      <c r="F37" s="153"/>
      <c r="G37" s="153"/>
      <c r="H37" s="153"/>
      <c r="I37" s="153"/>
      <c r="J37" s="153"/>
      <c r="K37" s="153"/>
      <c r="L37" s="153"/>
      <c r="M37" s="153"/>
      <c r="N37" s="153"/>
      <c r="O37" s="153"/>
      <c r="P37" s="153"/>
      <c r="Q37" s="153"/>
      <c r="R37" s="153"/>
      <c r="S37" s="153"/>
      <c r="T37" s="147"/>
      <c r="U37" s="147"/>
      <c r="V37" s="147"/>
      <c r="W37" s="147"/>
      <c r="X37" s="147"/>
      <c r="Y37" s="147"/>
      <c r="Z37" s="147"/>
      <c r="AA37" s="147"/>
    </row>
    <row r="38" spans="1:27" ht="23.25">
      <c r="A38" s="155" t="s">
        <v>518</v>
      </c>
      <c r="I38" t="s">
        <v>519</v>
      </c>
      <c r="Q38" s="159" t="s">
        <v>520</v>
      </c>
      <c r="R38" s="160"/>
      <c r="S38" s="161"/>
      <c r="T38" s="147"/>
      <c r="U38" s="147"/>
      <c r="V38" s="147"/>
      <c r="W38" s="147"/>
      <c r="X38" s="147"/>
      <c r="Y38" s="147"/>
      <c r="Z38" s="147"/>
      <c r="AA38" s="147"/>
    </row>
    <row r="39" spans="17:27" ht="18.75" thickBot="1">
      <c r="Q39" s="162" t="s">
        <v>521</v>
      </c>
      <c r="R39" s="156"/>
      <c r="S39" s="163"/>
      <c r="T39" s="147"/>
      <c r="U39" s="147"/>
      <c r="V39" s="147"/>
      <c r="W39" s="147"/>
      <c r="X39" s="147"/>
      <c r="Y39" s="147"/>
      <c r="Z39" s="147"/>
      <c r="AA39" s="147"/>
    </row>
    <row r="40" spans="1:27" ht="21" thickBot="1">
      <c r="A40" s="151"/>
      <c r="B40" s="147" t="s">
        <v>522</v>
      </c>
      <c r="H40" s="164" t="s">
        <v>541</v>
      </c>
      <c r="I40" s="152"/>
      <c r="J40" s="147" t="s">
        <v>297</v>
      </c>
      <c r="K40" s="147"/>
      <c r="L40" s="165" t="s">
        <v>523</v>
      </c>
      <c r="M40" s="153"/>
      <c r="N40" s="153"/>
      <c r="O40" s="147" t="s">
        <v>297</v>
      </c>
      <c r="Q40" s="162" t="s">
        <v>524</v>
      </c>
      <c r="R40" s="156"/>
      <c r="S40" s="163"/>
      <c r="T40" s="147"/>
      <c r="U40" s="147"/>
      <c r="V40" s="147"/>
      <c r="W40" s="147"/>
      <c r="X40" s="147"/>
      <c r="Y40" s="147"/>
      <c r="Z40" s="147"/>
      <c r="AA40" s="147"/>
    </row>
    <row r="41" spans="1:27" ht="18.75" thickBot="1">
      <c r="A41" s="152"/>
      <c r="B41" s="152"/>
      <c r="C41" s="152"/>
      <c r="D41" s="152"/>
      <c r="E41" s="152"/>
      <c r="F41" s="152"/>
      <c r="G41" s="152"/>
      <c r="H41" s="152"/>
      <c r="I41" s="152"/>
      <c r="J41" s="152"/>
      <c r="K41" s="152"/>
      <c r="L41" s="152"/>
      <c r="M41" s="152"/>
      <c r="N41" s="152"/>
      <c r="O41" s="152"/>
      <c r="P41" s="152"/>
      <c r="Q41" s="166" t="s">
        <v>525</v>
      </c>
      <c r="R41" s="153"/>
      <c r="S41" s="167"/>
      <c r="T41" s="147"/>
      <c r="U41" s="147"/>
      <c r="V41" s="147"/>
      <c r="W41" s="147"/>
      <c r="X41" s="147"/>
      <c r="Y41" s="147"/>
      <c r="Z41" s="147"/>
      <c r="AA41" s="147"/>
    </row>
    <row r="42" spans="1:27" ht="23.25">
      <c r="A42" s="155" t="s">
        <v>526</v>
      </c>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row>
    <row r="43" spans="1:27" ht="9.75" customHeight="1" thickBot="1">
      <c r="A43" s="147"/>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row>
    <row r="44" spans="1:27" ht="18.75" thickBot="1">
      <c r="A44" s="151"/>
      <c r="B44" s="147" t="s">
        <v>527</v>
      </c>
      <c r="J44" s="147"/>
      <c r="K44" s="147"/>
      <c r="L44" s="147"/>
      <c r="M44" s="147"/>
      <c r="N44" s="147"/>
      <c r="O44" s="147"/>
      <c r="P44" s="147"/>
      <c r="Q44" s="147"/>
      <c r="R44" s="147"/>
      <c r="S44" s="147"/>
      <c r="T44" s="147"/>
      <c r="U44" s="147"/>
      <c r="V44" s="147"/>
      <c r="W44" s="147"/>
      <c r="X44" s="147"/>
      <c r="Y44" s="147"/>
      <c r="Z44" s="147"/>
      <c r="AA44" s="147"/>
    </row>
    <row r="45" spans="3:27" ht="18.75" thickBot="1">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row>
    <row r="46" spans="1:27" ht="18.75" thickBot="1">
      <c r="A46" s="149"/>
      <c r="B46" s="147" t="s">
        <v>528</v>
      </c>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row>
    <row r="47" spans="1:27" ht="18.75" thickBot="1">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row>
    <row r="48" spans="1:27" ht="18.75" thickBot="1">
      <c r="A48" s="149"/>
      <c r="B48" s="147" t="s">
        <v>529</v>
      </c>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row>
    <row r="49" spans="1:27" ht="18.75" thickBot="1">
      <c r="A49" s="147"/>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row>
    <row r="50" spans="1:27" ht="18.75" thickBot="1">
      <c r="A50" s="151"/>
      <c r="B50" s="147" t="s">
        <v>530</v>
      </c>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row>
    <row r="51" spans="1:27" ht="18">
      <c r="A51" s="147"/>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row>
    <row r="52" spans="1:27" ht="18">
      <c r="A52" s="147" t="s">
        <v>542</v>
      </c>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row>
    <row r="53" spans="1:27" ht="9.75" customHeight="1" thickBot="1">
      <c r="A53" s="153"/>
      <c r="B53" s="153"/>
      <c r="C53" s="153"/>
      <c r="D53" s="153"/>
      <c r="E53" s="153"/>
      <c r="F53" s="153"/>
      <c r="G53" s="153"/>
      <c r="H53" s="153"/>
      <c r="I53" s="153"/>
      <c r="J53" s="153"/>
      <c r="K53" s="153"/>
      <c r="L53" s="153"/>
      <c r="M53" s="153"/>
      <c r="N53" s="153"/>
      <c r="O53" s="153"/>
      <c r="P53" s="153"/>
      <c r="Q53" s="153"/>
      <c r="R53" s="153"/>
      <c r="S53" s="153"/>
      <c r="T53" s="147"/>
      <c r="U53" s="147"/>
      <c r="V53" s="147"/>
      <c r="W53" s="147"/>
      <c r="X53" s="147"/>
      <c r="Y53" s="147"/>
      <c r="Z53" s="147"/>
      <c r="AA53" s="147"/>
    </row>
    <row r="54" spans="1:27" ht="23.25">
      <c r="A54" s="155" t="s">
        <v>531</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row>
    <row r="55" spans="1:27" ht="18.75" thickBot="1">
      <c r="A55" s="147"/>
      <c r="B55" s="147"/>
      <c r="C55" s="147"/>
      <c r="D55" s="577" t="s">
        <v>532</v>
      </c>
      <c r="E55" s="577"/>
      <c r="F55" s="577"/>
      <c r="G55" s="577"/>
      <c r="H55" s="168" t="s">
        <v>533</v>
      </c>
      <c r="I55" s="169"/>
      <c r="J55" s="168" t="s">
        <v>534</v>
      </c>
      <c r="K55" s="168"/>
      <c r="L55" s="170" t="s">
        <v>523</v>
      </c>
      <c r="M55" s="171"/>
      <c r="N55" s="171"/>
      <c r="O55" s="168" t="s">
        <v>534</v>
      </c>
      <c r="P55" s="168"/>
      <c r="Q55" s="147"/>
      <c r="R55" s="147"/>
      <c r="S55" s="147"/>
      <c r="T55" s="147"/>
      <c r="U55" s="147"/>
      <c r="V55" s="147"/>
      <c r="W55" s="147"/>
      <c r="X55" s="147"/>
      <c r="Y55" s="147"/>
      <c r="Z55" s="147"/>
      <c r="AA55" s="147"/>
    </row>
    <row r="56" spans="1:27" ht="18">
      <c r="A56" s="147"/>
      <c r="C56" s="147"/>
      <c r="P56" s="147"/>
      <c r="Q56" s="147"/>
      <c r="R56" s="147"/>
      <c r="S56" s="147"/>
      <c r="T56" s="147"/>
      <c r="U56" s="147"/>
      <c r="V56" s="147"/>
      <c r="W56" s="147"/>
      <c r="X56" s="147"/>
      <c r="Y56" s="147"/>
      <c r="Z56" s="147"/>
      <c r="AA56" s="147"/>
    </row>
    <row r="57" spans="1:27" ht="18.75" thickBot="1">
      <c r="A57" s="147"/>
      <c r="B57" s="147"/>
      <c r="C57" s="147"/>
      <c r="D57" s="577" t="s">
        <v>535</v>
      </c>
      <c r="E57" s="577"/>
      <c r="F57" s="577"/>
      <c r="G57" s="577"/>
      <c r="H57" s="168" t="s">
        <v>533</v>
      </c>
      <c r="I57" s="169"/>
      <c r="J57" s="168" t="s">
        <v>297</v>
      </c>
      <c r="K57" s="168"/>
      <c r="L57" s="170" t="s">
        <v>523</v>
      </c>
      <c r="M57" s="171"/>
      <c r="N57" s="171"/>
      <c r="O57" s="168" t="s">
        <v>297</v>
      </c>
      <c r="P57" s="147"/>
      <c r="Q57" s="147"/>
      <c r="R57" s="147"/>
      <c r="S57" s="147"/>
      <c r="T57" s="147"/>
      <c r="U57" s="147"/>
      <c r="V57" s="147"/>
      <c r="W57" s="147"/>
      <c r="X57" s="147"/>
      <c r="Y57" s="147"/>
      <c r="Z57" s="147"/>
      <c r="AA57" s="147"/>
    </row>
    <row r="58" spans="1:27" ht="18">
      <c r="A58" s="147"/>
      <c r="B58" s="147"/>
      <c r="Q58" s="147"/>
      <c r="R58" s="147"/>
      <c r="S58" s="147"/>
      <c r="T58" s="147"/>
      <c r="U58" s="147"/>
      <c r="V58" s="147"/>
      <c r="W58" s="147"/>
      <c r="X58" s="147"/>
      <c r="Y58" s="147"/>
      <c r="Z58" s="147"/>
      <c r="AA58" s="147"/>
    </row>
    <row r="59" spans="1:27" ht="18.75" thickBot="1">
      <c r="A59" s="147"/>
      <c r="B59" s="147" t="s">
        <v>536</v>
      </c>
      <c r="C59" s="147"/>
      <c r="D59" s="578" t="s">
        <v>537</v>
      </c>
      <c r="E59" s="578"/>
      <c r="F59" s="578"/>
      <c r="G59" s="578"/>
      <c r="H59" s="172" t="s">
        <v>533</v>
      </c>
      <c r="I59" s="173"/>
      <c r="J59" s="172" t="s">
        <v>297</v>
      </c>
      <c r="K59" s="172"/>
      <c r="L59" s="174" t="s">
        <v>523</v>
      </c>
      <c r="M59" s="175"/>
      <c r="N59" s="175"/>
      <c r="O59" s="172" t="s">
        <v>297</v>
      </c>
      <c r="P59" s="147"/>
      <c r="Q59" s="147" t="s">
        <v>553</v>
      </c>
      <c r="R59" s="147"/>
      <c r="S59" s="147"/>
      <c r="T59" s="147"/>
      <c r="U59" s="147"/>
      <c r="V59" s="147"/>
      <c r="W59" s="147"/>
      <c r="X59" s="147"/>
      <c r="Y59" s="147"/>
      <c r="Z59" s="147"/>
      <c r="AA59" s="147"/>
    </row>
    <row r="60" spans="1:27" ht="18">
      <c r="A60" s="147"/>
      <c r="B60" s="147"/>
      <c r="C60" s="147"/>
      <c r="D60" s="10"/>
      <c r="E60" s="10"/>
      <c r="F60" s="10"/>
      <c r="G60" s="10"/>
      <c r="H60" s="10"/>
      <c r="I60" s="10"/>
      <c r="J60" s="10"/>
      <c r="K60" s="10"/>
      <c r="L60" s="10"/>
      <c r="M60" s="10"/>
      <c r="N60" s="10"/>
      <c r="O60" s="10"/>
      <c r="Q60" s="147"/>
      <c r="R60" s="147"/>
      <c r="S60" s="147"/>
      <c r="T60" s="147"/>
      <c r="U60" s="147"/>
      <c r="V60" s="147"/>
      <c r="W60" s="147"/>
      <c r="X60" s="147"/>
      <c r="Y60" s="147"/>
      <c r="Z60" s="147"/>
      <c r="AA60" s="147"/>
    </row>
    <row r="61" spans="1:27" ht="18.75" thickBot="1">
      <c r="A61" s="147"/>
      <c r="B61" s="147"/>
      <c r="C61" s="147"/>
      <c r="D61" s="578" t="s">
        <v>537</v>
      </c>
      <c r="E61" s="578"/>
      <c r="F61" s="578"/>
      <c r="G61" s="578"/>
      <c r="H61" s="172" t="s">
        <v>533</v>
      </c>
      <c r="I61" s="173"/>
      <c r="J61" s="172" t="s">
        <v>297</v>
      </c>
      <c r="K61" s="172"/>
      <c r="L61" s="174" t="s">
        <v>523</v>
      </c>
      <c r="M61" s="175"/>
      <c r="N61" s="175"/>
      <c r="O61" s="172" t="s">
        <v>297</v>
      </c>
      <c r="P61" s="147"/>
      <c r="Q61" s="147" t="s">
        <v>538</v>
      </c>
      <c r="R61" s="147"/>
      <c r="S61" s="147"/>
      <c r="T61" s="147"/>
      <c r="U61" s="147"/>
      <c r="V61" s="147"/>
      <c r="W61" s="147"/>
      <c r="X61" s="147"/>
      <c r="Y61" s="147"/>
      <c r="Z61" s="147"/>
      <c r="AA61" s="147"/>
    </row>
    <row r="62" spans="1:27" ht="18">
      <c r="A62" s="147"/>
      <c r="B62" s="147"/>
      <c r="C62" s="147"/>
      <c r="D62" s="10"/>
      <c r="E62" s="10"/>
      <c r="F62" s="10"/>
      <c r="G62" s="10"/>
      <c r="H62" s="10"/>
      <c r="I62" s="10"/>
      <c r="J62" s="10"/>
      <c r="K62" s="10"/>
      <c r="L62" s="10"/>
      <c r="M62" s="10"/>
      <c r="N62" s="10"/>
      <c r="O62" s="10"/>
      <c r="Q62" s="147"/>
      <c r="R62" s="147"/>
      <c r="S62" s="147"/>
      <c r="T62" s="147"/>
      <c r="U62" s="147"/>
      <c r="V62" s="147"/>
      <c r="W62" s="147"/>
      <c r="X62" s="147"/>
      <c r="Y62" s="147"/>
      <c r="Z62" s="147"/>
      <c r="AA62" s="147"/>
    </row>
    <row r="63" spans="1:27" ht="18.75" thickBot="1">
      <c r="A63" s="147"/>
      <c r="B63" s="147"/>
      <c r="C63" s="147"/>
      <c r="D63" s="578" t="s">
        <v>537</v>
      </c>
      <c r="E63" s="578"/>
      <c r="F63" s="578"/>
      <c r="G63" s="578"/>
      <c r="H63" s="172" t="s">
        <v>533</v>
      </c>
      <c r="I63" s="173"/>
      <c r="J63" s="172" t="s">
        <v>297</v>
      </c>
      <c r="K63" s="172"/>
      <c r="L63" s="174" t="s">
        <v>523</v>
      </c>
      <c r="M63" s="175"/>
      <c r="N63" s="175"/>
      <c r="O63" s="172" t="s">
        <v>297</v>
      </c>
      <c r="P63" s="147"/>
      <c r="Q63" s="147" t="s">
        <v>538</v>
      </c>
      <c r="R63" s="147"/>
      <c r="S63" s="147"/>
      <c r="T63" s="147"/>
      <c r="U63" s="147"/>
      <c r="V63" s="147"/>
      <c r="W63" s="147"/>
      <c r="X63" s="147"/>
      <c r="Y63" s="147"/>
      <c r="Z63" s="147"/>
      <c r="AA63" s="147"/>
    </row>
    <row r="64" spans="1:27" ht="18">
      <c r="A64" s="147"/>
      <c r="B64" s="147"/>
      <c r="C64" s="147"/>
      <c r="Q64" s="147"/>
      <c r="R64" s="147"/>
      <c r="S64" s="147"/>
      <c r="T64" s="147"/>
      <c r="U64" s="147"/>
      <c r="V64" s="147"/>
      <c r="W64" s="147"/>
      <c r="X64" s="147"/>
      <c r="Y64" s="147"/>
      <c r="Z64" s="147"/>
      <c r="AA64" s="147"/>
    </row>
    <row r="65" spans="1:27" ht="18.75" thickBot="1">
      <c r="A65" s="147"/>
      <c r="B65" s="147"/>
      <c r="C65" s="147"/>
      <c r="D65" s="578" t="s">
        <v>537</v>
      </c>
      <c r="E65" s="578"/>
      <c r="F65" s="578"/>
      <c r="G65" s="578"/>
      <c r="H65" s="172" t="s">
        <v>533</v>
      </c>
      <c r="I65" s="173"/>
      <c r="J65" s="172" t="s">
        <v>297</v>
      </c>
      <c r="K65" s="172"/>
      <c r="L65" s="174" t="s">
        <v>523</v>
      </c>
      <c r="M65" s="175"/>
      <c r="N65" s="175"/>
      <c r="O65" s="172" t="s">
        <v>297</v>
      </c>
      <c r="P65" s="147"/>
      <c r="Q65" s="147" t="s">
        <v>538</v>
      </c>
      <c r="R65" s="147"/>
      <c r="S65" s="147"/>
      <c r="T65" s="147"/>
      <c r="U65" s="147"/>
      <c r="V65" s="147"/>
      <c r="W65" s="147"/>
      <c r="X65" s="147"/>
      <c r="Y65" s="147"/>
      <c r="Z65" s="147"/>
      <c r="AA65" s="147"/>
    </row>
    <row r="66" spans="1:27" ht="9.75" customHeight="1" thickBot="1">
      <c r="A66" s="153"/>
      <c r="B66" s="153"/>
      <c r="C66" s="153"/>
      <c r="D66" s="153"/>
      <c r="E66" s="153"/>
      <c r="F66" s="153"/>
      <c r="G66" s="153"/>
      <c r="H66" s="153"/>
      <c r="I66" s="153"/>
      <c r="J66" s="153"/>
      <c r="K66" s="153"/>
      <c r="L66" s="153"/>
      <c r="M66" s="153"/>
      <c r="N66" s="153"/>
      <c r="O66" s="153"/>
      <c r="P66" s="153"/>
      <c r="Q66" s="153"/>
      <c r="R66" s="153"/>
      <c r="S66" s="153"/>
      <c r="T66" s="147"/>
      <c r="U66" s="147"/>
      <c r="V66" s="147"/>
      <c r="W66" s="147"/>
      <c r="X66" s="147"/>
      <c r="Y66" s="147"/>
      <c r="Z66" s="147"/>
      <c r="AA66" s="147"/>
    </row>
    <row r="67" spans="1:27" ht="24.75" customHeight="1">
      <c r="A67" s="147"/>
      <c r="R67" s="147"/>
      <c r="S67" s="147"/>
      <c r="T67" s="147"/>
      <c r="U67" s="147"/>
      <c r="V67" s="147"/>
      <c r="W67" s="147"/>
      <c r="X67" s="147"/>
      <c r="Y67" s="147"/>
      <c r="Z67" s="147"/>
      <c r="AA67" s="147"/>
    </row>
    <row r="68" spans="1:27" ht="18.75" thickBot="1">
      <c r="A68" s="147"/>
      <c r="B68" s="2" t="s">
        <v>539</v>
      </c>
      <c r="C68" s="2"/>
      <c r="D68" s="581" t="s">
        <v>537</v>
      </c>
      <c r="E68" s="581"/>
      <c r="F68" s="581"/>
      <c r="G68" s="581"/>
      <c r="H68" s="2" t="s">
        <v>533</v>
      </c>
      <c r="I68" s="176"/>
      <c r="J68" s="2" t="s">
        <v>297</v>
      </c>
      <c r="K68" s="2"/>
      <c r="L68" s="177" t="s">
        <v>523</v>
      </c>
      <c r="M68" s="178"/>
      <c r="N68" s="178"/>
      <c r="O68" s="2" t="s">
        <v>297</v>
      </c>
      <c r="P68" s="2"/>
      <c r="Q68" s="147"/>
      <c r="R68" s="147"/>
      <c r="S68" s="147"/>
      <c r="T68" s="147"/>
      <c r="U68" s="147"/>
      <c r="V68" s="147"/>
      <c r="W68" s="147"/>
      <c r="X68" s="147"/>
      <c r="Y68" s="147"/>
      <c r="Z68" s="147"/>
      <c r="AA68" s="147"/>
    </row>
    <row r="69" spans="1:27" ht="18">
      <c r="A69" s="147"/>
      <c r="B69" s="2"/>
      <c r="C69" s="2"/>
      <c r="D69" s="2"/>
      <c r="E69" s="2"/>
      <c r="F69" s="2"/>
      <c r="G69" s="2"/>
      <c r="H69" s="2"/>
      <c r="I69" s="2"/>
      <c r="J69" s="2"/>
      <c r="K69" s="2"/>
      <c r="L69" s="2"/>
      <c r="M69" s="2"/>
      <c r="N69" s="2"/>
      <c r="O69" s="2"/>
      <c r="P69" s="2"/>
      <c r="Q69" s="147"/>
      <c r="R69" s="147"/>
      <c r="S69" s="147"/>
      <c r="T69" s="147"/>
      <c r="U69" s="147"/>
      <c r="V69" s="147"/>
      <c r="W69" s="147"/>
      <c r="X69" s="147"/>
      <c r="Y69" s="147"/>
      <c r="Z69" s="147"/>
      <c r="AA69" s="147"/>
    </row>
    <row r="70" spans="1:27" ht="18.75" thickBot="1">
      <c r="A70" s="147"/>
      <c r="B70" s="2" t="s">
        <v>539</v>
      </c>
      <c r="C70" s="2"/>
      <c r="D70" s="581" t="s">
        <v>540</v>
      </c>
      <c r="E70" s="581"/>
      <c r="F70" s="581"/>
      <c r="G70" s="581"/>
      <c r="H70" s="2" t="s">
        <v>533</v>
      </c>
      <c r="I70" s="176"/>
      <c r="J70" s="2" t="s">
        <v>534</v>
      </c>
      <c r="K70" s="2"/>
      <c r="L70" s="177" t="s">
        <v>523</v>
      </c>
      <c r="M70" s="178"/>
      <c r="N70" s="178"/>
      <c r="O70" s="2" t="s">
        <v>534</v>
      </c>
      <c r="P70" s="2"/>
      <c r="Q70" s="147"/>
      <c r="R70" s="147"/>
      <c r="S70" s="147"/>
      <c r="T70" s="147"/>
      <c r="U70" s="147"/>
      <c r="V70" s="147"/>
      <c r="W70" s="147"/>
      <c r="X70" s="147"/>
      <c r="Y70" s="147"/>
      <c r="Z70" s="147"/>
      <c r="AA70" s="147"/>
    </row>
    <row r="71" spans="1:27" ht="18">
      <c r="A71" s="147"/>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row>
    <row r="72" spans="1:27" ht="18">
      <c r="A72" s="147"/>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row>
    <row r="73" spans="1:27" ht="18">
      <c r="A73" s="147"/>
      <c r="B73" s="154" t="s">
        <v>558</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row>
    <row r="74" spans="1:27" ht="18">
      <c r="A74" s="147"/>
      <c r="B74" s="147"/>
      <c r="C74" s="154" t="s">
        <v>556</v>
      </c>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row>
    <row r="75" spans="1:27" ht="18">
      <c r="A75" s="147"/>
      <c r="B75" s="147"/>
      <c r="C75" s="154" t="s">
        <v>559</v>
      </c>
      <c r="D75" s="154"/>
      <c r="E75" s="154"/>
      <c r="F75" s="147"/>
      <c r="G75" s="147"/>
      <c r="H75" s="147"/>
      <c r="I75" s="147"/>
      <c r="J75" s="147"/>
      <c r="K75" s="147"/>
      <c r="L75" s="147"/>
      <c r="M75" s="147"/>
      <c r="N75" s="147"/>
      <c r="O75" s="147"/>
      <c r="P75" s="147"/>
      <c r="Q75" s="147"/>
      <c r="R75" s="147"/>
      <c r="S75" s="147"/>
      <c r="T75" s="147"/>
      <c r="U75" s="147"/>
      <c r="V75" s="147"/>
      <c r="W75" s="147"/>
      <c r="X75" s="147"/>
      <c r="Y75" s="147"/>
      <c r="Z75" s="147"/>
      <c r="AA75" s="147"/>
    </row>
    <row r="76" spans="1:27" ht="18">
      <c r="A76" s="147"/>
      <c r="B76" s="147"/>
      <c r="C76" s="154" t="s">
        <v>560</v>
      </c>
      <c r="D76" s="154"/>
      <c r="E76" s="154"/>
      <c r="F76" s="147"/>
      <c r="G76" s="147"/>
      <c r="H76" s="147"/>
      <c r="I76" s="147"/>
      <c r="J76" s="147"/>
      <c r="K76" s="147"/>
      <c r="L76" s="147"/>
      <c r="M76" s="147"/>
      <c r="N76" s="147"/>
      <c r="O76" s="147"/>
      <c r="P76" s="147"/>
      <c r="Q76" s="147"/>
      <c r="R76" s="147"/>
      <c r="S76" s="147"/>
      <c r="T76" s="147"/>
      <c r="U76" s="147"/>
      <c r="V76" s="147"/>
      <c r="W76" s="147"/>
      <c r="X76" s="147"/>
      <c r="Y76" s="147"/>
      <c r="Z76" s="147"/>
      <c r="AA76" s="147"/>
    </row>
    <row r="77" spans="1:27" ht="18">
      <c r="A77" s="147"/>
      <c r="B77" s="147"/>
      <c r="C77" s="154" t="s">
        <v>561</v>
      </c>
      <c r="D77" s="154"/>
      <c r="E77" s="154"/>
      <c r="F77" s="147"/>
      <c r="G77" s="147"/>
      <c r="H77" s="147"/>
      <c r="I77" s="147"/>
      <c r="J77" s="147"/>
      <c r="K77" s="147"/>
      <c r="L77" s="147"/>
      <c r="M77" s="147"/>
      <c r="N77" s="147"/>
      <c r="O77" s="147"/>
      <c r="P77" s="147"/>
      <c r="Q77" s="147"/>
      <c r="R77" s="147"/>
      <c r="S77" s="147"/>
      <c r="T77" s="147"/>
      <c r="U77" s="147"/>
      <c r="V77" s="147"/>
      <c r="W77" s="147"/>
      <c r="X77" s="147"/>
      <c r="Y77" s="147"/>
      <c r="Z77" s="147"/>
      <c r="AA77" s="147"/>
    </row>
    <row r="78" spans="1:27" ht="18">
      <c r="A78" s="147"/>
      <c r="B78" s="147"/>
      <c r="C78" s="154" t="s">
        <v>557</v>
      </c>
      <c r="D78" s="154"/>
      <c r="E78" s="154"/>
      <c r="F78" s="147"/>
      <c r="G78" s="147"/>
      <c r="H78" s="147"/>
      <c r="I78" s="147"/>
      <c r="J78" s="147"/>
      <c r="K78" s="147"/>
      <c r="L78" s="147"/>
      <c r="M78" s="147"/>
      <c r="N78" s="147"/>
      <c r="O78" s="147"/>
      <c r="P78" s="147"/>
      <c r="Q78" s="147"/>
      <c r="R78" s="147"/>
      <c r="S78" s="147"/>
      <c r="T78" s="147"/>
      <c r="U78" s="147"/>
      <c r="V78" s="147"/>
      <c r="W78" s="147"/>
      <c r="X78" s="147"/>
      <c r="Y78" s="147"/>
      <c r="Z78" s="147"/>
      <c r="AA78" s="147"/>
    </row>
    <row r="79" spans="1:27" ht="18">
      <c r="A79" s="147"/>
      <c r="B79" s="147"/>
      <c r="C79" s="497" t="s">
        <v>555</v>
      </c>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row>
    <row r="80" spans="1:27" ht="18">
      <c r="A80" s="147"/>
      <c r="B80" s="147"/>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47"/>
    </row>
    <row r="81" spans="1:27" ht="18">
      <c r="A81" s="147"/>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row>
    <row r="82" spans="1:27" ht="18">
      <c r="A82" s="147"/>
      <c r="B82" s="147" t="s">
        <v>205</v>
      </c>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row>
    <row r="83" spans="1:27" ht="18">
      <c r="A83" s="147"/>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row>
    <row r="84" spans="1:27" ht="18">
      <c r="A84" s="147"/>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row>
    <row r="85" spans="1:27" ht="18">
      <c r="A85" s="147"/>
      <c r="B85" s="147"/>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row>
    <row r="86" spans="1:27" ht="18">
      <c r="A86" s="147"/>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row>
    <row r="87" spans="1:27" ht="18">
      <c r="A87" s="147"/>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row>
    <row r="88" spans="1:27" ht="18">
      <c r="A88" s="147"/>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c r="AA88" s="147"/>
    </row>
    <row r="89" spans="1:27" ht="18">
      <c r="A89" s="147"/>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c r="AA89" s="147"/>
    </row>
    <row r="90" spans="1:27" ht="18">
      <c r="A90" s="147"/>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row>
    <row r="91" spans="1:27" ht="18">
      <c r="A91" s="147"/>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row>
    <row r="92" spans="1:27" ht="18">
      <c r="A92" s="147"/>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c r="AA92" s="147"/>
    </row>
    <row r="93" spans="1:27" ht="18">
      <c r="A93" s="147"/>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row>
    <row r="94" spans="1:27" ht="18">
      <c r="A94" s="147"/>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c r="AA94" s="147"/>
    </row>
    <row r="95" spans="1:27" ht="18">
      <c r="A95" s="147"/>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row>
    <row r="96" spans="1:27" ht="18">
      <c r="A96" s="147"/>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row>
    <row r="97" spans="1:27" ht="18">
      <c r="A97" s="147"/>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c r="AA97" s="147"/>
    </row>
    <row r="98" spans="1:27" ht="18">
      <c r="A98" s="147"/>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row>
    <row r="99" spans="1:27" ht="18">
      <c r="A99" s="147"/>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row>
    <row r="100" spans="1:27" ht="18">
      <c r="A100" s="147"/>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row>
    <row r="101" spans="1:27" ht="18">
      <c r="A101" s="147"/>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row>
    <row r="102" spans="1:27" ht="18">
      <c r="A102" s="147"/>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row>
    <row r="103" spans="1:27" ht="18">
      <c r="A103" s="147"/>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row>
    <row r="104" spans="1:27" ht="18">
      <c r="A104" s="147"/>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row>
    <row r="105" spans="1:27" ht="18">
      <c r="A105" s="147"/>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row>
    <row r="106" spans="1:27" ht="18">
      <c r="A106" s="147"/>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row>
    <row r="107" spans="1:27" ht="18">
      <c r="A107" s="147"/>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row>
    <row r="108" spans="1:27" ht="18">
      <c r="A108" s="147"/>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row>
    <row r="109" spans="1:27" ht="18">
      <c r="A109" s="147"/>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row>
    <row r="110" spans="1:27" ht="18">
      <c r="A110" s="147"/>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row>
    <row r="111" spans="1:27" ht="18">
      <c r="A111" s="147"/>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row>
    <row r="112" spans="1:27" ht="18">
      <c r="A112" s="147"/>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row>
    <row r="113" spans="1:27" ht="18">
      <c r="A113" s="147"/>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row>
    <row r="114" spans="1:27" ht="18">
      <c r="A114" s="147"/>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row>
    <row r="115" spans="1:27" ht="18">
      <c r="A115" s="147"/>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row>
    <row r="116" spans="1:27" ht="18">
      <c r="A116" s="147"/>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row>
    <row r="117" spans="1:27" ht="18">
      <c r="A117" s="147"/>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row>
    <row r="118" spans="1:27" ht="18">
      <c r="A118" s="147"/>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row>
    <row r="119" spans="1:27" ht="18">
      <c r="A119" s="147"/>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row>
    <row r="120" spans="1:27" ht="18">
      <c r="A120" s="147"/>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row>
    <row r="121" spans="1:27" ht="18">
      <c r="A121" s="147"/>
      <c r="B121" s="147"/>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row>
    <row r="122" spans="1:27" ht="18">
      <c r="A122" s="147"/>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row>
    <row r="123" spans="1:27" ht="18">
      <c r="A123" s="147"/>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row>
    <row r="124" spans="1:27" ht="18">
      <c r="A124" s="147"/>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row>
    <row r="125" spans="1:27" ht="18">
      <c r="A125" s="147"/>
      <c r="B125" s="147"/>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row>
    <row r="126" spans="1:27" ht="18">
      <c r="A126" s="147"/>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row>
    <row r="127" spans="1:27" ht="18">
      <c r="A127" s="147"/>
      <c r="B127" s="147"/>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row>
    <row r="128" spans="1:27" ht="18">
      <c r="A128" s="147"/>
      <c r="B128" s="147"/>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row>
    <row r="129" spans="1:27" ht="18">
      <c r="A129" s="147"/>
      <c r="B129" s="147"/>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row>
    <row r="130" spans="1:27" ht="18">
      <c r="A130" s="147"/>
      <c r="B130" s="147"/>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row>
    <row r="131" spans="1:27" ht="18">
      <c r="A131" s="147"/>
      <c r="B131" s="147"/>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row>
    <row r="132" spans="1:27" ht="18">
      <c r="A132" s="147"/>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row>
    <row r="133" spans="1:27" ht="18">
      <c r="A133" s="147"/>
      <c r="B133" s="147"/>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row>
    <row r="134" spans="1:27" ht="18">
      <c r="A134" s="147"/>
      <c r="B134" s="147"/>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row>
    <row r="135" spans="1:27" ht="18">
      <c r="A135" s="147"/>
      <c r="B135" s="147"/>
      <c r="C135" s="147"/>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row>
    <row r="136" spans="1:27" ht="18">
      <c r="A136" s="147"/>
      <c r="B136" s="147"/>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row>
    <row r="137" spans="1:27" ht="18">
      <c r="A137" s="147"/>
      <c r="B137" s="147"/>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7"/>
      <c r="Z137" s="147"/>
      <c r="AA137" s="147"/>
    </row>
    <row r="138" spans="1:27" ht="18">
      <c r="A138" s="147"/>
      <c r="B138" s="147"/>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7"/>
      <c r="Z138" s="147"/>
      <c r="AA138" s="147"/>
    </row>
    <row r="139" spans="1:27" ht="18">
      <c r="A139" s="147"/>
      <c r="B139" s="147"/>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row>
    <row r="140" spans="1:27" ht="18">
      <c r="A140" s="147"/>
      <c r="B140" s="147"/>
      <c r="C140" s="147"/>
      <c r="D140" s="147"/>
      <c r="E140" s="147"/>
      <c r="F140" s="147"/>
      <c r="G140" s="147"/>
      <c r="H140" s="147"/>
      <c r="I140" s="147"/>
      <c r="J140" s="147"/>
      <c r="K140" s="147"/>
      <c r="L140" s="147"/>
      <c r="M140" s="147"/>
      <c r="N140" s="147"/>
      <c r="O140" s="147"/>
      <c r="P140" s="147"/>
      <c r="Q140" s="147"/>
      <c r="R140" s="147"/>
      <c r="S140" s="147"/>
      <c r="T140" s="147"/>
      <c r="U140" s="147"/>
      <c r="V140" s="147"/>
      <c r="W140" s="147"/>
      <c r="X140" s="147"/>
      <c r="Y140" s="147"/>
      <c r="Z140" s="147"/>
      <c r="AA140" s="147"/>
    </row>
    <row r="141" spans="1:27" ht="18">
      <c r="A141" s="147"/>
      <c r="B141" s="147"/>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c r="Z141" s="147"/>
      <c r="AA141" s="147"/>
    </row>
    <row r="142" spans="1:27" ht="18">
      <c r="A142" s="147"/>
      <c r="B142" s="147"/>
      <c r="C142" s="147"/>
      <c r="D142" s="147"/>
      <c r="E142" s="147"/>
      <c r="F142" s="147"/>
      <c r="G142" s="147"/>
      <c r="H142" s="147"/>
      <c r="I142" s="147"/>
      <c r="J142" s="147"/>
      <c r="K142" s="147"/>
      <c r="L142" s="147"/>
      <c r="M142" s="147"/>
      <c r="N142" s="147"/>
      <c r="O142" s="147"/>
      <c r="P142" s="147"/>
      <c r="Q142" s="147"/>
      <c r="R142" s="147"/>
      <c r="S142" s="147"/>
      <c r="T142" s="147"/>
      <c r="U142" s="147"/>
      <c r="V142" s="147"/>
      <c r="W142" s="147"/>
      <c r="X142" s="147"/>
      <c r="Y142" s="147"/>
      <c r="Z142" s="147"/>
      <c r="AA142" s="147"/>
    </row>
    <row r="143" spans="1:27" ht="18">
      <c r="A143" s="147"/>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row>
    <row r="144" spans="1:27" ht="18">
      <c r="A144" s="147"/>
      <c r="B144" s="147"/>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c r="AA144" s="147"/>
    </row>
    <row r="145" spans="1:27" ht="18">
      <c r="A145" s="147"/>
      <c r="B145" s="147"/>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row>
    <row r="146" spans="1:27" ht="18">
      <c r="A146" s="147"/>
      <c r="B146" s="147"/>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row>
    <row r="147" spans="1:27" ht="18">
      <c r="A147" s="147"/>
      <c r="B147" s="147"/>
      <c r="C147" s="147"/>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7"/>
      <c r="Z147" s="147"/>
      <c r="AA147" s="147"/>
    </row>
    <row r="148" spans="1:27" ht="18">
      <c r="A148" s="147"/>
      <c r="B148" s="147"/>
      <c r="C148" s="147"/>
      <c r="D148" s="147"/>
      <c r="E148" s="147"/>
      <c r="F148" s="147"/>
      <c r="G148" s="147"/>
      <c r="H148" s="147"/>
      <c r="I148" s="147"/>
      <c r="J148" s="147"/>
      <c r="K148" s="147"/>
      <c r="L148" s="147"/>
      <c r="M148" s="147"/>
      <c r="N148" s="147"/>
      <c r="O148" s="147"/>
      <c r="P148" s="147"/>
      <c r="Q148" s="147"/>
      <c r="R148" s="147"/>
      <c r="S148" s="147"/>
      <c r="T148" s="147"/>
      <c r="U148" s="147"/>
      <c r="V148" s="147"/>
      <c r="W148" s="147"/>
      <c r="X148" s="147"/>
      <c r="Y148" s="147"/>
      <c r="Z148" s="147"/>
      <c r="AA148" s="147"/>
    </row>
    <row r="149" spans="1:27" ht="18">
      <c r="A149" s="147"/>
      <c r="B149" s="147"/>
      <c r="C149" s="147"/>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7"/>
      <c r="Z149" s="147"/>
      <c r="AA149" s="147"/>
    </row>
    <row r="150" spans="1:27" ht="18">
      <c r="A150" s="147"/>
      <c r="B150" s="147"/>
      <c r="C150" s="147"/>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7"/>
      <c r="Z150" s="147"/>
      <c r="AA150" s="147"/>
    </row>
    <row r="151" spans="1:27" ht="18">
      <c r="A151" s="147"/>
      <c r="B151" s="147"/>
      <c r="C151" s="147"/>
      <c r="D151" s="147"/>
      <c r="E151" s="147"/>
      <c r="F151" s="147"/>
      <c r="G151" s="147"/>
      <c r="H151" s="147"/>
      <c r="I151" s="147"/>
      <c r="J151" s="147"/>
      <c r="K151" s="147"/>
      <c r="L151" s="147"/>
      <c r="M151" s="147"/>
      <c r="N151" s="147"/>
      <c r="O151" s="147"/>
      <c r="P151" s="147"/>
      <c r="Q151" s="147"/>
      <c r="R151" s="147"/>
      <c r="S151" s="147"/>
      <c r="T151" s="147"/>
      <c r="U151" s="147"/>
      <c r="V151" s="147"/>
      <c r="W151" s="147"/>
      <c r="X151" s="147"/>
      <c r="Y151" s="147"/>
      <c r="Z151" s="147"/>
      <c r="AA151" s="147"/>
    </row>
    <row r="152" spans="1:27" ht="18">
      <c r="A152" s="147"/>
      <c r="B152" s="147"/>
      <c r="C152" s="147"/>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7"/>
      <c r="Z152" s="147"/>
      <c r="AA152" s="147"/>
    </row>
    <row r="153" spans="1:27" ht="18">
      <c r="A153" s="147"/>
      <c r="B153" s="147"/>
      <c r="C153" s="147"/>
      <c r="D153" s="147"/>
      <c r="E153" s="147"/>
      <c r="F153" s="147"/>
      <c r="G153" s="147"/>
      <c r="H153" s="147"/>
      <c r="I153" s="147"/>
      <c r="J153" s="147"/>
      <c r="K153" s="147"/>
      <c r="L153" s="147"/>
      <c r="M153" s="147"/>
      <c r="N153" s="147"/>
      <c r="O153" s="147"/>
      <c r="P153" s="147"/>
      <c r="Q153" s="147"/>
      <c r="R153" s="147"/>
      <c r="S153" s="147"/>
      <c r="T153" s="147"/>
      <c r="U153" s="147"/>
      <c r="V153" s="147"/>
      <c r="W153" s="147"/>
      <c r="X153" s="147"/>
      <c r="Y153" s="147"/>
      <c r="Z153" s="147"/>
      <c r="AA153" s="147"/>
    </row>
    <row r="154" spans="1:27" ht="18">
      <c r="A154" s="147"/>
      <c r="B154" s="147"/>
      <c r="C154" s="147"/>
      <c r="D154" s="147"/>
      <c r="E154" s="147"/>
      <c r="F154" s="147"/>
      <c r="G154" s="147"/>
      <c r="H154" s="147"/>
      <c r="I154" s="147"/>
      <c r="J154" s="147"/>
      <c r="K154" s="147"/>
      <c r="L154" s="147"/>
      <c r="M154" s="147"/>
      <c r="N154" s="147"/>
      <c r="O154" s="147"/>
      <c r="P154" s="147"/>
      <c r="Q154" s="147"/>
      <c r="R154" s="147"/>
      <c r="S154" s="147"/>
      <c r="T154" s="147"/>
      <c r="U154" s="147"/>
      <c r="V154" s="147"/>
      <c r="W154" s="147"/>
      <c r="X154" s="147"/>
      <c r="Y154" s="147"/>
      <c r="Z154" s="147"/>
      <c r="AA154" s="147"/>
    </row>
    <row r="155" spans="1:27" ht="18">
      <c r="A155" s="147"/>
      <c r="B155" s="147"/>
      <c r="C155" s="147"/>
      <c r="D155" s="147"/>
      <c r="E155" s="147"/>
      <c r="F155" s="147"/>
      <c r="G155" s="147"/>
      <c r="H155" s="147"/>
      <c r="I155" s="147"/>
      <c r="J155" s="147"/>
      <c r="K155" s="147"/>
      <c r="L155" s="147"/>
      <c r="M155" s="147"/>
      <c r="N155" s="147"/>
      <c r="O155" s="147"/>
      <c r="P155" s="147"/>
      <c r="Q155" s="147"/>
      <c r="R155" s="147"/>
      <c r="S155" s="147"/>
      <c r="T155" s="147"/>
      <c r="U155" s="147"/>
      <c r="V155" s="147"/>
      <c r="W155" s="147"/>
      <c r="X155" s="147"/>
      <c r="Y155" s="147"/>
      <c r="Z155" s="147"/>
      <c r="AA155" s="147"/>
    </row>
    <row r="156" spans="1:27" ht="18">
      <c r="A156" s="147"/>
      <c r="B156" s="147"/>
      <c r="C156" s="147"/>
      <c r="D156" s="147"/>
      <c r="E156" s="147"/>
      <c r="F156" s="147"/>
      <c r="G156" s="147"/>
      <c r="H156" s="147"/>
      <c r="I156" s="147"/>
      <c r="J156" s="147"/>
      <c r="K156" s="147"/>
      <c r="L156" s="147"/>
      <c r="M156" s="147"/>
      <c r="N156" s="147"/>
      <c r="O156" s="147"/>
      <c r="P156" s="147"/>
      <c r="Q156" s="147"/>
      <c r="R156" s="147"/>
      <c r="S156" s="147"/>
      <c r="T156" s="147"/>
      <c r="U156" s="147"/>
      <c r="V156" s="147"/>
      <c r="W156" s="147"/>
      <c r="X156" s="147"/>
      <c r="Y156" s="147"/>
      <c r="Z156" s="147"/>
      <c r="AA156" s="147"/>
    </row>
    <row r="157" spans="1:27" ht="18">
      <c r="A157" s="147"/>
      <c r="B157" s="147"/>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c r="AA157" s="147"/>
    </row>
    <row r="158" spans="1:27" ht="18">
      <c r="A158" s="147"/>
      <c r="B158" s="147"/>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7"/>
    </row>
    <row r="159" spans="1:27" ht="18">
      <c r="A159" s="147"/>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row>
    <row r="160" spans="1:27" ht="18">
      <c r="A160" s="147"/>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row>
    <row r="161" spans="1:27" ht="18">
      <c r="A161" s="147"/>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row>
    <row r="162" spans="1:27" ht="18">
      <c r="A162" s="147"/>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row>
    <row r="163" spans="1:27" ht="18">
      <c r="A163" s="147"/>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row>
    <row r="164" spans="1:27" ht="18">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row>
    <row r="165" spans="1:27" ht="18">
      <c r="A165" s="147"/>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row>
    <row r="166" spans="1:27" ht="18">
      <c r="A166" s="147"/>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row>
    <row r="167" spans="1:27" ht="18">
      <c r="A167" s="147"/>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row>
    <row r="168" spans="1:27" ht="18">
      <c r="A168" s="147"/>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row>
    <row r="169" spans="1:27" ht="18">
      <c r="A169" s="147"/>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row>
    <row r="170" spans="1:27" ht="18">
      <c r="A170" s="147"/>
      <c r="B170" s="147"/>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row>
    <row r="171" spans="1:27" ht="18">
      <c r="A171" s="147"/>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row>
    <row r="172" spans="1:27" ht="18">
      <c r="A172" s="147"/>
      <c r="B172" s="147"/>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row>
    <row r="173" spans="1:27" ht="18">
      <c r="A173" s="147"/>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row>
    <row r="174" spans="1:27" ht="18">
      <c r="A174" s="147"/>
      <c r="B174" s="147"/>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row>
    <row r="175" spans="1:27" ht="18">
      <c r="A175" s="147"/>
      <c r="B175" s="147"/>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row>
    <row r="176" spans="1:27" ht="18">
      <c r="A176" s="147"/>
      <c r="B176" s="147"/>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row>
    <row r="177" spans="1:27" ht="18">
      <c r="A177" s="147"/>
      <c r="B177" s="147"/>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row>
    <row r="178" spans="1:27" ht="18">
      <c r="A178" s="147"/>
      <c r="B178" s="147"/>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row>
    <row r="179" spans="1:27" ht="18">
      <c r="A179" s="147"/>
      <c r="B179" s="147"/>
      <c r="C179" s="147"/>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row>
    <row r="180" spans="1:27" ht="18">
      <c r="A180" s="147"/>
      <c r="B180" s="147"/>
      <c r="C180" s="147"/>
      <c r="D180" s="147"/>
      <c r="E180" s="147"/>
      <c r="F180" s="147"/>
      <c r="G180" s="147"/>
      <c r="H180" s="147"/>
      <c r="I180" s="147"/>
      <c r="J180" s="147"/>
      <c r="K180" s="147"/>
      <c r="L180" s="147"/>
      <c r="M180" s="147"/>
      <c r="N180" s="147"/>
      <c r="O180" s="147"/>
      <c r="P180" s="147"/>
      <c r="Q180" s="147"/>
      <c r="R180" s="147"/>
      <c r="S180" s="147"/>
      <c r="T180" s="147"/>
      <c r="U180" s="147"/>
      <c r="V180" s="147"/>
      <c r="W180" s="147"/>
      <c r="X180" s="147"/>
      <c r="Y180" s="147"/>
      <c r="Z180" s="147"/>
      <c r="AA180" s="147"/>
    </row>
    <row r="181" spans="1:27" ht="18">
      <c r="A181" s="147"/>
      <c r="B181" s="147"/>
      <c r="C181" s="147"/>
      <c r="D181" s="147"/>
      <c r="E181" s="147"/>
      <c r="F181" s="147"/>
      <c r="G181" s="147"/>
      <c r="H181" s="147"/>
      <c r="I181" s="147"/>
      <c r="J181" s="147"/>
      <c r="K181" s="147"/>
      <c r="L181" s="147"/>
      <c r="M181" s="147"/>
      <c r="N181" s="147"/>
      <c r="O181" s="147"/>
      <c r="P181" s="147"/>
      <c r="Q181" s="147"/>
      <c r="R181" s="147"/>
      <c r="S181" s="147"/>
      <c r="T181" s="147"/>
      <c r="U181" s="147"/>
      <c r="V181" s="147"/>
      <c r="W181" s="147"/>
      <c r="X181" s="147"/>
      <c r="Y181" s="147"/>
      <c r="Z181" s="147"/>
      <c r="AA181" s="147"/>
    </row>
    <row r="182" spans="1:27" ht="18">
      <c r="A182" s="147"/>
      <c r="B182" s="147"/>
      <c r="C182" s="147"/>
      <c r="D182" s="147"/>
      <c r="E182" s="147"/>
      <c r="F182" s="147"/>
      <c r="G182" s="147"/>
      <c r="H182" s="147"/>
      <c r="I182" s="147"/>
      <c r="J182" s="147"/>
      <c r="K182" s="147"/>
      <c r="L182" s="147"/>
      <c r="M182" s="147"/>
      <c r="N182" s="147"/>
      <c r="O182" s="147"/>
      <c r="P182" s="147"/>
      <c r="Q182" s="147"/>
      <c r="R182" s="147"/>
      <c r="S182" s="147"/>
      <c r="T182" s="147"/>
      <c r="U182" s="147"/>
      <c r="V182" s="147"/>
      <c r="W182" s="147"/>
      <c r="X182" s="147"/>
      <c r="Y182" s="147"/>
      <c r="Z182" s="147"/>
      <c r="AA182" s="147"/>
    </row>
    <row r="183" spans="1:27" ht="18">
      <c r="A183" s="147"/>
      <c r="B183" s="147"/>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7"/>
    </row>
    <row r="184" spans="1:27" ht="18">
      <c r="A184" s="147"/>
      <c r="B184" s="147"/>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row>
    <row r="185" spans="1:27" ht="18">
      <c r="A185" s="147"/>
      <c r="B185" s="147"/>
      <c r="C185" s="147"/>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7"/>
      <c r="Z185" s="147"/>
      <c r="AA185" s="147"/>
    </row>
    <row r="186" spans="1:27" ht="18">
      <c r="A186" s="147"/>
      <c r="B186" s="147"/>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row>
    <row r="187" spans="1:27" ht="18">
      <c r="A187" s="147"/>
      <c r="B187" s="147"/>
      <c r="C187" s="147"/>
      <c r="D187" s="147"/>
      <c r="E187" s="147"/>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row>
    <row r="188" spans="1:27" ht="18">
      <c r="A188" s="147"/>
      <c r="B188" s="147"/>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row>
    <row r="189" spans="1:27" ht="18">
      <c r="A189" s="147"/>
      <c r="B189" s="147"/>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row>
  </sheetData>
  <sheetProtection password="C7F6" sheet="1" objects="1" scenarios="1" selectLockedCells="1" selectUnlockedCells="1"/>
  <mergeCells count="13">
    <mergeCell ref="D70:G70"/>
    <mergeCell ref="D55:G55"/>
    <mergeCell ref="D61:G61"/>
    <mergeCell ref="D63:G63"/>
    <mergeCell ref="D68:G68"/>
    <mergeCell ref="D65:G65"/>
    <mergeCell ref="B33:F33"/>
    <mergeCell ref="D57:G57"/>
    <mergeCell ref="D59:G59"/>
    <mergeCell ref="M11:N11"/>
    <mergeCell ref="B24:F24"/>
    <mergeCell ref="B26:F26"/>
    <mergeCell ref="B31:F31"/>
  </mergeCells>
  <printOptions/>
  <pageMargins left="0.65" right="0.58" top="0.53" bottom="0.4600000000000001" header="0.17" footer="0.4600000000000001"/>
  <pageSetup fitToHeight="1" fitToWidth="1" orientation="portrait" scale="51" r:id="rId2"/>
  <headerFooter alignWithMargins="0">
    <oddHeader>&amp;C&amp;"JOAN,Regular"&amp;36Model Avionics Worksheet</oddHeader>
    <oddFooter>&amp;L&amp;"Arial,Bold"&amp;14Model Avionics ™   Copyright 2006</oddFooter>
  </headerFooter>
  <drawing r:id="rId1"/>
</worksheet>
</file>

<file path=xl/worksheets/sheet3.xml><?xml version="1.0" encoding="utf-8"?>
<worksheet xmlns="http://schemas.openxmlformats.org/spreadsheetml/2006/main" xmlns:r="http://schemas.openxmlformats.org/officeDocument/2006/relationships">
  <sheetPr codeName="Sheet1">
    <tabColor indexed="11"/>
    <pageSetUpPr fitToPage="1"/>
  </sheetPr>
  <dimension ref="A1:X781"/>
  <sheetViews>
    <sheetView showGridLines="0" showRowColHeaders="0" zoomScale="79" zoomScaleNormal="79" workbookViewId="0" topLeftCell="A1">
      <selection activeCell="B7" sqref="B7"/>
    </sheetView>
  </sheetViews>
  <sheetFormatPr defaultColWidth="9.140625" defaultRowHeight="12.75"/>
  <cols>
    <col min="1" max="1" width="50.7109375" style="22" customWidth="1"/>
    <col min="2" max="2" width="22.7109375" style="22" customWidth="1"/>
    <col min="3" max="3" width="10.28125" style="22" customWidth="1"/>
    <col min="4" max="4" width="4.7109375" style="22" customWidth="1"/>
    <col min="5" max="5" width="6.7109375" style="22" customWidth="1"/>
    <col min="6" max="6" width="75.7109375" style="22" customWidth="1"/>
    <col min="7" max="7" width="25.7109375" style="22" customWidth="1"/>
    <col min="8" max="8" width="11.57421875" style="22" customWidth="1"/>
    <col min="9" max="16384" width="11.421875" style="22" customWidth="1"/>
  </cols>
  <sheetData>
    <row r="1" spans="1:24" ht="16.5" thickBot="1">
      <c r="A1" s="84" t="s">
        <v>392</v>
      </c>
      <c r="B1" s="85"/>
      <c r="C1" s="86"/>
      <c r="D1" s="87"/>
      <c r="E1" s="428"/>
      <c r="F1" s="88" t="s">
        <v>292</v>
      </c>
      <c r="G1" s="89" t="s">
        <v>393</v>
      </c>
      <c r="H1" s="90"/>
      <c r="I1" s="429"/>
      <c r="J1" s="429"/>
      <c r="K1" s="429"/>
      <c r="L1" s="429"/>
      <c r="M1" s="429"/>
      <c r="N1" s="429"/>
      <c r="O1" s="83"/>
      <c r="P1" s="83"/>
      <c r="Q1" s="83"/>
      <c r="R1" s="83"/>
      <c r="S1" s="83"/>
      <c r="T1" s="83"/>
      <c r="U1" s="83"/>
      <c r="V1" s="83"/>
      <c r="W1" s="83"/>
      <c r="X1" s="83"/>
    </row>
    <row r="2" spans="1:24" ht="15.75">
      <c r="A2" s="430"/>
      <c r="B2" s="431"/>
      <c r="C2" s="432"/>
      <c r="D2" s="433"/>
      <c r="E2" s="429"/>
      <c r="F2" s="473"/>
      <c r="G2" s="474"/>
      <c r="H2" s="475"/>
      <c r="I2" s="429"/>
      <c r="J2" s="429"/>
      <c r="K2" s="429"/>
      <c r="L2" s="429"/>
      <c r="M2" s="429"/>
      <c r="N2" s="429"/>
      <c r="O2" s="83"/>
      <c r="P2" s="83"/>
      <c r="Q2" s="83"/>
      <c r="R2" s="83"/>
      <c r="S2" s="83"/>
      <c r="T2" s="83"/>
      <c r="U2" s="83"/>
      <c r="V2" s="83"/>
      <c r="W2" s="83"/>
      <c r="X2" s="83"/>
    </row>
    <row r="3" spans="1:24" ht="15.75">
      <c r="A3" s="472"/>
      <c r="B3" s="431" t="s">
        <v>122</v>
      </c>
      <c r="C3" s="432"/>
      <c r="D3" s="433"/>
      <c r="E3" s="429"/>
      <c r="F3" s="490" t="s">
        <v>394</v>
      </c>
      <c r="G3" s="429"/>
      <c r="H3" s="475"/>
      <c r="I3" s="429"/>
      <c r="J3" s="429"/>
      <c r="K3" s="429"/>
      <c r="L3" s="429"/>
      <c r="M3" s="429"/>
      <c r="N3" s="429"/>
      <c r="O3" s="83"/>
      <c r="P3" s="83"/>
      <c r="Q3" s="83"/>
      <c r="R3" s="83"/>
      <c r="S3" s="83"/>
      <c r="T3" s="83"/>
      <c r="U3" s="83"/>
      <c r="V3" s="83"/>
      <c r="W3" s="83"/>
      <c r="X3" s="83"/>
    </row>
    <row r="4" spans="1:24" ht="16.5" thickBot="1">
      <c r="A4" s="427"/>
      <c r="B4" s="431" t="s">
        <v>384</v>
      </c>
      <c r="C4" s="432"/>
      <c r="D4" s="433"/>
      <c r="E4" s="429"/>
      <c r="F4" s="476"/>
      <c r="G4" s="431" t="s">
        <v>122</v>
      </c>
      <c r="H4" s="477"/>
      <c r="I4" s="429"/>
      <c r="J4" s="429"/>
      <c r="K4" s="429"/>
      <c r="L4" s="429"/>
      <c r="M4" s="429"/>
      <c r="N4" s="429"/>
      <c r="O4" s="83"/>
      <c r="P4" s="83"/>
      <c r="Q4" s="83"/>
      <c r="R4" s="83"/>
      <c r="S4" s="83"/>
      <c r="T4" s="83"/>
      <c r="U4" s="83"/>
      <c r="V4" s="83"/>
      <c r="W4" s="83"/>
      <c r="X4" s="83"/>
    </row>
    <row r="5" spans="1:24" ht="16.5" thickBot="1">
      <c r="A5" s="470"/>
      <c r="B5" s="471" t="s">
        <v>380</v>
      </c>
      <c r="C5" s="432"/>
      <c r="D5" s="433"/>
      <c r="E5" s="429"/>
      <c r="F5" s="427"/>
      <c r="G5" s="431" t="s">
        <v>384</v>
      </c>
      <c r="H5" s="477"/>
      <c r="I5" s="429"/>
      <c r="J5" s="429"/>
      <c r="K5" s="429"/>
      <c r="L5" s="429"/>
      <c r="M5" s="429"/>
      <c r="N5" s="429"/>
      <c r="O5" s="83"/>
      <c r="P5" s="83"/>
      <c r="Q5" s="83"/>
      <c r="R5" s="83"/>
      <c r="S5" s="83"/>
      <c r="T5" s="83"/>
      <c r="U5" s="83"/>
      <c r="V5" s="83"/>
      <c r="W5" s="83"/>
      <c r="X5" s="83"/>
    </row>
    <row r="6" spans="1:24" ht="16.5" thickBot="1">
      <c r="A6" s="435"/>
      <c r="B6" s="431"/>
      <c r="C6" s="432"/>
      <c r="D6" s="433"/>
      <c r="E6" s="429"/>
      <c r="F6" s="436"/>
      <c r="G6" s="478" t="s">
        <v>381</v>
      </c>
      <c r="H6" s="437"/>
      <c r="I6" s="429"/>
      <c r="J6" s="429"/>
      <c r="K6" s="429"/>
      <c r="L6" s="429"/>
      <c r="M6" s="429"/>
      <c r="N6" s="429"/>
      <c r="O6" s="83"/>
      <c r="P6" s="83"/>
      <c r="Q6" s="83"/>
      <c r="R6" s="83"/>
      <c r="S6" s="83"/>
      <c r="T6" s="83"/>
      <c r="U6" s="83"/>
      <c r="V6" s="83"/>
      <c r="W6" s="83"/>
      <c r="X6" s="83"/>
    </row>
    <row r="7" spans="1:24" ht="16.5" thickBot="1">
      <c r="A7" s="438" t="s">
        <v>401</v>
      </c>
      <c r="B7" s="64" t="s">
        <v>304</v>
      </c>
      <c r="C7" s="432"/>
      <c r="D7" s="433"/>
      <c r="E7" s="429"/>
      <c r="F7" s="430"/>
      <c r="G7" s="479" t="s">
        <v>382</v>
      </c>
      <c r="H7" s="437"/>
      <c r="I7" s="429"/>
      <c r="J7" s="429"/>
      <c r="K7" s="429"/>
      <c r="L7" s="429"/>
      <c r="M7" s="429"/>
      <c r="N7" s="429"/>
      <c r="O7" s="83"/>
      <c r="P7" s="83"/>
      <c r="Q7" s="83"/>
      <c r="R7" s="83"/>
      <c r="S7" s="83"/>
      <c r="T7" s="83"/>
      <c r="U7" s="83"/>
      <c r="V7" s="83"/>
      <c r="W7" s="83"/>
      <c r="X7" s="83"/>
    </row>
    <row r="8" spans="1:24" ht="15" customHeight="1" thickBot="1">
      <c r="A8" s="439"/>
      <c r="B8" s="431"/>
      <c r="C8" s="432"/>
      <c r="D8" s="433"/>
      <c r="E8" s="429"/>
      <c r="F8" s="434"/>
      <c r="G8" s="440"/>
      <c r="H8" s="437"/>
      <c r="I8" s="429"/>
      <c r="J8" s="429"/>
      <c r="K8" s="429"/>
      <c r="L8" s="429"/>
      <c r="M8" s="429"/>
      <c r="N8" s="429"/>
      <c r="O8" s="83"/>
      <c r="P8" s="83"/>
      <c r="Q8" s="83"/>
      <c r="R8" s="83"/>
      <c r="S8" s="83"/>
      <c r="T8" s="83"/>
      <c r="U8" s="83"/>
      <c r="V8" s="83"/>
      <c r="W8" s="83"/>
      <c r="X8" s="83"/>
    </row>
    <row r="9" spans="1:24" ht="24.75" customHeight="1" thickBot="1">
      <c r="A9" s="439"/>
      <c r="B9" s="431"/>
      <c r="C9" s="432"/>
      <c r="D9" s="433"/>
      <c r="E9" s="429"/>
      <c r="F9" s="482" t="s">
        <v>293</v>
      </c>
      <c r="G9" s="483">
        <f>GR</f>
        <v>8.272727272727273</v>
      </c>
      <c r="H9" s="437"/>
      <c r="I9" s="429"/>
      <c r="J9" s="429"/>
      <c r="K9" s="429"/>
      <c r="L9" s="429"/>
      <c r="M9" s="429"/>
      <c r="N9" s="429"/>
      <c r="O9" s="83"/>
      <c r="P9" s="83"/>
      <c r="Q9" s="83"/>
      <c r="R9" s="83"/>
      <c r="S9" s="83"/>
      <c r="T9" s="83"/>
      <c r="U9" s="83"/>
      <c r="V9" s="83"/>
      <c r="W9" s="83"/>
      <c r="X9" s="83"/>
    </row>
    <row r="10" spans="1:24" ht="21" thickBot="1">
      <c r="A10" s="441" t="s">
        <v>402</v>
      </c>
      <c r="B10" s="82">
        <v>11</v>
      </c>
      <c r="C10" s="442" t="s">
        <v>375</v>
      </c>
      <c r="D10" s="433"/>
      <c r="E10" s="429"/>
      <c r="F10" s="584" t="s">
        <v>10</v>
      </c>
      <c r="G10" s="582" t="str">
        <f>B7</f>
        <v>RevMax</v>
      </c>
      <c r="H10" s="493"/>
      <c r="I10" s="429"/>
      <c r="J10" s="429"/>
      <c r="K10" s="429"/>
      <c r="L10" s="429"/>
      <c r="M10" s="429"/>
      <c r="N10" s="429"/>
      <c r="O10" s="83"/>
      <c r="P10" s="83"/>
      <c r="Q10" s="83"/>
      <c r="R10" s="83"/>
      <c r="S10" s="83"/>
      <c r="T10" s="83"/>
      <c r="U10" s="83"/>
      <c r="V10" s="83"/>
      <c r="W10" s="83"/>
      <c r="X10" s="83"/>
    </row>
    <row r="11" spans="1:24" ht="21" thickBot="1">
      <c r="A11" s="438" t="s">
        <v>403</v>
      </c>
      <c r="B11" s="82">
        <v>91</v>
      </c>
      <c r="C11" s="442" t="s">
        <v>375</v>
      </c>
      <c r="D11" s="433"/>
      <c r="E11" s="429"/>
      <c r="F11" s="584"/>
      <c r="G11" s="583"/>
      <c r="H11" s="494"/>
      <c r="I11" s="429"/>
      <c r="J11" s="429"/>
      <c r="K11" s="429"/>
      <c r="L11" s="429"/>
      <c r="M11" s="429"/>
      <c r="N11" s="429"/>
      <c r="O11" s="83"/>
      <c r="P11" s="83"/>
      <c r="Q11" s="83"/>
      <c r="R11" s="83"/>
      <c r="S11" s="83"/>
      <c r="T11" s="83"/>
      <c r="U11" s="83"/>
      <c r="V11" s="83"/>
      <c r="W11" s="83"/>
      <c r="X11" s="83"/>
    </row>
    <row r="12" spans="1:24" ht="25.5" customHeight="1">
      <c r="A12" s="443"/>
      <c r="B12" s="431"/>
      <c r="C12" s="432"/>
      <c r="D12" s="433"/>
      <c r="E12" s="429"/>
      <c r="F12" s="472" t="s">
        <v>395</v>
      </c>
      <c r="G12" s="484" t="s">
        <v>296</v>
      </c>
      <c r="H12" s="433"/>
      <c r="I12" s="429"/>
      <c r="J12" s="429"/>
      <c r="K12" s="429"/>
      <c r="L12" s="429"/>
      <c r="M12" s="429"/>
      <c r="N12" s="429"/>
      <c r="O12" s="83"/>
      <c r="P12" s="83"/>
      <c r="Q12" s="83"/>
      <c r="R12" s="83"/>
      <c r="S12" s="83"/>
      <c r="T12" s="83"/>
      <c r="U12" s="83"/>
      <c r="V12" s="83"/>
      <c r="W12" s="83"/>
      <c r="X12" s="83"/>
    </row>
    <row r="13" spans="1:24" ht="28.5" thickBot="1">
      <c r="A13" s="560" t="s">
        <v>218</v>
      </c>
      <c r="B13" s="561"/>
      <c r="C13" s="432"/>
      <c r="D13" s="433"/>
      <c r="E13" s="429"/>
      <c r="F13" s="444" t="s">
        <v>411</v>
      </c>
      <c r="G13" s="486">
        <f>Calcs!BB105</f>
        <v>0</v>
      </c>
      <c r="H13" s="433" t="s">
        <v>295</v>
      </c>
      <c r="I13" s="429"/>
      <c r="J13" s="429"/>
      <c r="K13" s="429"/>
      <c r="L13" s="429"/>
      <c r="M13" s="429"/>
      <c r="N13" s="429"/>
      <c r="O13" s="83"/>
      <c r="P13" s="83"/>
      <c r="Q13" s="83"/>
      <c r="R13" s="83"/>
      <c r="S13" s="83"/>
      <c r="T13" s="83"/>
      <c r="U13" s="83"/>
      <c r="V13" s="83"/>
      <c r="W13" s="83"/>
      <c r="X13" s="83"/>
    </row>
    <row r="14" spans="1:24" ht="21" thickBot="1">
      <c r="A14" s="438" t="s">
        <v>404</v>
      </c>
      <c r="B14" s="78" t="s">
        <v>204</v>
      </c>
      <c r="C14" s="432"/>
      <c r="D14" s="433"/>
      <c r="E14" s="429"/>
      <c r="F14" s="445" t="s">
        <v>383</v>
      </c>
      <c r="G14" s="489">
        <f>B28</f>
        <v>1850</v>
      </c>
      <c r="H14" s="433" t="s">
        <v>297</v>
      </c>
      <c r="I14" s="429"/>
      <c r="J14" s="429"/>
      <c r="K14" s="429"/>
      <c r="L14" s="429"/>
      <c r="M14" s="429"/>
      <c r="N14" s="429"/>
      <c r="O14" s="83"/>
      <c r="P14" s="83"/>
      <c r="Q14" s="83"/>
      <c r="R14" s="83"/>
      <c r="S14" s="83"/>
      <c r="T14" s="83"/>
      <c r="U14" s="83"/>
      <c r="V14" s="83"/>
      <c r="W14" s="83"/>
      <c r="X14" s="83"/>
    </row>
    <row r="15" spans="1:24" ht="32.25" thickBot="1">
      <c r="A15" s="443"/>
      <c r="B15" s="431"/>
      <c r="C15" s="432"/>
      <c r="D15" s="433"/>
      <c r="E15" s="429"/>
      <c r="F15" s="446"/>
      <c r="G15" s="480" t="s">
        <v>378</v>
      </c>
      <c r="H15" s="433"/>
      <c r="I15" s="429"/>
      <c r="J15" s="429"/>
      <c r="K15" s="429"/>
      <c r="L15" s="429"/>
      <c r="M15" s="429"/>
      <c r="N15" s="429"/>
      <c r="O15" s="83"/>
      <c r="P15" s="83"/>
      <c r="Q15" s="83"/>
      <c r="R15" s="83"/>
      <c r="S15" s="83"/>
      <c r="T15" s="83"/>
      <c r="U15" s="83"/>
      <c r="V15" s="83"/>
      <c r="W15" s="83"/>
      <c r="X15" s="83"/>
    </row>
    <row r="16" spans="1:24" ht="24.75" customHeight="1" thickBot="1">
      <c r="A16" s="438" t="s">
        <v>405</v>
      </c>
      <c r="B16" s="77" t="str">
        <f>LOOKUP(D724,E724:F744)</f>
        <v>None Selected</v>
      </c>
      <c r="C16" s="432"/>
      <c r="D16" s="447"/>
      <c r="E16" s="429"/>
      <c r="F16" s="590" t="s">
        <v>377</v>
      </c>
      <c r="G16" s="568">
        <v>0</v>
      </c>
      <c r="H16" s="565" t="s">
        <v>295</v>
      </c>
      <c r="I16" s="429"/>
      <c r="J16" s="429"/>
      <c r="K16" s="429"/>
      <c r="L16" s="429"/>
      <c r="M16" s="429"/>
      <c r="N16" s="429"/>
      <c r="O16" s="83"/>
      <c r="P16" s="83"/>
      <c r="Q16" s="83"/>
      <c r="R16" s="83"/>
      <c r="S16" s="83"/>
      <c r="T16" s="83"/>
      <c r="U16" s="83"/>
      <c r="V16" s="83"/>
      <c r="W16" s="83"/>
      <c r="X16" s="83"/>
    </row>
    <row r="17" spans="1:24" ht="24.75" customHeight="1" thickBot="1">
      <c r="A17" s="469" t="s">
        <v>186</v>
      </c>
      <c r="B17" s="431"/>
      <c r="C17" s="432"/>
      <c r="D17" s="447"/>
      <c r="E17" s="429"/>
      <c r="F17" s="591"/>
      <c r="G17" s="563"/>
      <c r="H17" s="565"/>
      <c r="I17" s="429"/>
      <c r="J17" s="429"/>
      <c r="K17" s="429"/>
      <c r="L17" s="429"/>
      <c r="M17" s="429"/>
      <c r="N17" s="429"/>
      <c r="O17" s="83"/>
      <c r="P17" s="83"/>
      <c r="Q17" s="83"/>
      <c r="R17" s="83"/>
      <c r="S17" s="83"/>
      <c r="T17" s="83"/>
      <c r="U17" s="83"/>
      <c r="V17" s="83"/>
      <c r="W17" s="83"/>
      <c r="X17" s="83"/>
    </row>
    <row r="18" spans="1:24" ht="12" customHeight="1" thickBot="1">
      <c r="A18" s="435"/>
      <c r="B18" s="431"/>
      <c r="C18" s="432"/>
      <c r="D18" s="433"/>
      <c r="E18" s="429"/>
      <c r="F18" s="446"/>
      <c r="G18" s="431"/>
      <c r="H18" s="433"/>
      <c r="I18" s="429"/>
      <c r="J18" s="429"/>
      <c r="K18" s="429"/>
      <c r="L18" s="429"/>
      <c r="M18" s="429"/>
      <c r="N18" s="429"/>
      <c r="O18" s="83"/>
      <c r="P18" s="83"/>
      <c r="Q18" s="83"/>
      <c r="R18" s="83"/>
      <c r="S18" s="83"/>
      <c r="T18" s="83"/>
      <c r="U18" s="83"/>
      <c r="V18" s="83"/>
      <c r="W18" s="83"/>
      <c r="X18" s="83"/>
    </row>
    <row r="19" spans="1:24" ht="25.5" customHeight="1" thickBot="1">
      <c r="A19" s="441" t="s">
        <v>406</v>
      </c>
      <c r="B19" s="80">
        <v>100</v>
      </c>
      <c r="C19" s="448" t="s">
        <v>295</v>
      </c>
      <c r="D19" s="433"/>
      <c r="E19" s="429"/>
      <c r="F19" s="446"/>
      <c r="G19" s="485" t="s">
        <v>296</v>
      </c>
      <c r="H19" s="433"/>
      <c r="I19" s="429"/>
      <c r="J19" s="429"/>
      <c r="K19" s="429"/>
      <c r="L19" s="429"/>
      <c r="M19" s="429"/>
      <c r="N19" s="429"/>
      <c r="O19" s="83"/>
      <c r="P19" s="83"/>
      <c r="Q19" s="83"/>
      <c r="R19" s="83"/>
      <c r="S19" s="83"/>
      <c r="T19" s="83"/>
      <c r="U19" s="83"/>
      <c r="V19" s="83"/>
      <c r="W19" s="83"/>
      <c r="X19" s="83"/>
    </row>
    <row r="20" spans="1:24" ht="25.5" customHeight="1" thickBot="1">
      <c r="A20" s="438" t="s">
        <v>206</v>
      </c>
      <c r="B20" s="81">
        <v>100</v>
      </c>
      <c r="C20" s="448" t="s">
        <v>295</v>
      </c>
      <c r="D20" s="433"/>
      <c r="E20" s="429"/>
      <c r="F20" s="449" t="s">
        <v>410</v>
      </c>
      <c r="G20" s="487">
        <f>Calcs!BB110</f>
        <v>0</v>
      </c>
      <c r="H20" s="433" t="s">
        <v>295</v>
      </c>
      <c r="I20" s="429"/>
      <c r="J20" s="429"/>
      <c r="K20" s="429"/>
      <c r="L20" s="429"/>
      <c r="M20" s="429"/>
      <c r="N20" s="429"/>
      <c r="O20" s="83"/>
      <c r="P20" s="83"/>
      <c r="Q20" s="83"/>
      <c r="R20" s="83"/>
      <c r="S20" s="83"/>
      <c r="T20" s="83"/>
      <c r="U20" s="83"/>
      <c r="V20" s="83"/>
      <c r="W20" s="83"/>
      <c r="X20" s="83"/>
    </row>
    <row r="21" spans="1:24" ht="18.75" thickBot="1">
      <c r="A21" s="498"/>
      <c r="B21" s="499"/>
      <c r="C21" s="500"/>
      <c r="D21" s="501"/>
      <c r="E21" s="429"/>
      <c r="F21" s="445" t="s">
        <v>383</v>
      </c>
      <c r="G21" s="488">
        <f>B29</f>
        <v>1650</v>
      </c>
      <c r="H21" s="433" t="s">
        <v>297</v>
      </c>
      <c r="I21" s="429"/>
      <c r="J21" s="429"/>
      <c r="K21" s="429"/>
      <c r="L21" s="429"/>
      <c r="M21" s="429"/>
      <c r="N21" s="429"/>
      <c r="O21" s="83"/>
      <c r="P21" s="83"/>
      <c r="Q21" s="83"/>
      <c r="R21" s="83"/>
      <c r="S21" s="83"/>
      <c r="T21" s="83"/>
      <c r="U21" s="83"/>
      <c r="V21" s="83"/>
      <c r="W21" s="83"/>
      <c r="X21" s="83"/>
    </row>
    <row r="22" spans="1:24" ht="32.25" thickBot="1">
      <c r="A22" s="556" t="s">
        <v>562</v>
      </c>
      <c r="B22" s="557"/>
      <c r="C22" s="557"/>
      <c r="D22" s="558"/>
      <c r="E22" s="429"/>
      <c r="F22" s="450"/>
      <c r="G22" s="481" t="s">
        <v>378</v>
      </c>
      <c r="H22" s="433" t="s">
        <v>297</v>
      </c>
      <c r="I22" s="429"/>
      <c r="J22" s="429"/>
      <c r="K22" s="429"/>
      <c r="L22" s="429"/>
      <c r="M22" s="429"/>
      <c r="N22" s="429"/>
      <c r="O22" s="83"/>
      <c r="P22" s="83"/>
      <c r="Q22" s="83"/>
      <c r="R22" s="83"/>
      <c r="S22" s="83"/>
      <c r="T22" s="83"/>
      <c r="U22" s="83"/>
      <c r="V22" s="83"/>
      <c r="W22" s="83"/>
      <c r="X22" s="83"/>
    </row>
    <row r="23" spans="1:24" ht="24.75" customHeight="1" thickBot="1">
      <c r="A23" s="441" t="s">
        <v>407</v>
      </c>
      <c r="B23" s="502">
        <v>100</v>
      </c>
      <c r="C23" s="442" t="s">
        <v>295</v>
      </c>
      <c r="D23" s="433"/>
      <c r="E23" s="429"/>
      <c r="F23" s="590" t="s">
        <v>377</v>
      </c>
      <c r="G23" s="564">
        <v>0</v>
      </c>
      <c r="H23" s="565" t="s">
        <v>295</v>
      </c>
      <c r="I23" s="429"/>
      <c r="J23" s="429"/>
      <c r="K23" s="429"/>
      <c r="L23" s="429"/>
      <c r="M23" s="429"/>
      <c r="N23" s="429"/>
      <c r="O23" s="83"/>
      <c r="P23" s="83"/>
      <c r="Q23" s="83"/>
      <c r="R23" s="83"/>
      <c r="S23" s="83"/>
      <c r="T23" s="83"/>
      <c r="U23" s="83"/>
      <c r="V23" s="83"/>
      <c r="W23" s="83"/>
      <c r="X23" s="83"/>
    </row>
    <row r="24" spans="1:24" ht="24.75" customHeight="1" thickBot="1">
      <c r="A24" s="438" t="s">
        <v>215</v>
      </c>
      <c r="B24" s="81">
        <v>100</v>
      </c>
      <c r="C24" s="442" t="s">
        <v>295</v>
      </c>
      <c r="D24" s="433"/>
      <c r="E24" s="429"/>
      <c r="F24" s="591"/>
      <c r="G24" s="562"/>
      <c r="H24" s="565"/>
      <c r="I24" s="429"/>
      <c r="J24" s="429"/>
      <c r="K24" s="429"/>
      <c r="L24" s="429"/>
      <c r="M24" s="429"/>
      <c r="N24" s="429"/>
      <c r="O24" s="83"/>
      <c r="P24" s="83"/>
      <c r="Q24" s="83"/>
      <c r="R24" s="83"/>
      <c r="S24" s="83"/>
      <c r="T24" s="83"/>
      <c r="U24" s="83"/>
      <c r="V24" s="83"/>
      <c r="W24" s="83"/>
      <c r="X24" s="83"/>
    </row>
    <row r="25" spans="1:24" ht="12" customHeight="1">
      <c r="A25" s="435"/>
      <c r="B25" s="431"/>
      <c r="C25" s="432"/>
      <c r="D25" s="433"/>
      <c r="E25" s="429"/>
      <c r="F25" s="450"/>
      <c r="G25" s="451"/>
      <c r="H25" s="437"/>
      <c r="I25" s="429"/>
      <c r="J25" s="429"/>
      <c r="K25" s="429"/>
      <c r="L25" s="429"/>
      <c r="M25" s="429"/>
      <c r="N25" s="429"/>
      <c r="O25" s="83"/>
      <c r="P25" s="83"/>
      <c r="Q25" s="83"/>
      <c r="R25" s="83"/>
      <c r="S25" s="83"/>
      <c r="T25" s="83"/>
      <c r="U25" s="83"/>
      <c r="V25" s="83"/>
      <c r="W25" s="83"/>
      <c r="X25" s="83"/>
    </row>
    <row r="26" spans="1:24" ht="15.75">
      <c r="A26" s="588" t="s">
        <v>376</v>
      </c>
      <c r="B26" s="589"/>
      <c r="C26" s="432"/>
      <c r="D26" s="433"/>
      <c r="E26" s="429"/>
      <c r="F26" s="592" t="s">
        <v>379</v>
      </c>
      <c r="G26" s="593"/>
      <c r="H26" s="433"/>
      <c r="I26" s="429"/>
      <c r="J26" s="429"/>
      <c r="K26" s="429"/>
      <c r="L26" s="429"/>
      <c r="M26" s="429"/>
      <c r="N26" s="429"/>
      <c r="O26" s="83"/>
      <c r="P26" s="83"/>
      <c r="Q26" s="83"/>
      <c r="R26" s="83"/>
      <c r="S26" s="83"/>
      <c r="T26" s="83"/>
      <c r="U26" s="83"/>
      <c r="V26" s="83"/>
      <c r="W26" s="83"/>
      <c r="X26" s="83"/>
    </row>
    <row r="27" spans="1:24" ht="9.75" customHeight="1" thickBot="1">
      <c r="A27" s="435"/>
      <c r="B27" s="431"/>
      <c r="C27" s="432"/>
      <c r="D27" s="433"/>
      <c r="E27" s="429"/>
      <c r="F27" s="436"/>
      <c r="G27" s="451"/>
      <c r="H27" s="437"/>
      <c r="I27" s="429"/>
      <c r="J27" s="429"/>
      <c r="K27" s="429"/>
      <c r="L27" s="429"/>
      <c r="M27" s="429"/>
      <c r="N27" s="429"/>
      <c r="O27" s="83"/>
      <c r="P27" s="83"/>
      <c r="Q27" s="83"/>
      <c r="R27" s="83"/>
      <c r="S27" s="83"/>
      <c r="T27" s="83"/>
      <c r="U27" s="83"/>
      <c r="V27" s="83"/>
      <c r="W27" s="83"/>
      <c r="X27" s="83"/>
    </row>
    <row r="28" spans="1:24" ht="21" thickBot="1">
      <c r="A28" s="452" t="s">
        <v>409</v>
      </c>
      <c r="B28" s="78">
        <v>1850</v>
      </c>
      <c r="C28" s="442" t="s">
        <v>297</v>
      </c>
      <c r="D28" s="433"/>
      <c r="E28" s="453"/>
      <c r="F28" s="454" t="s">
        <v>216</v>
      </c>
      <c r="G28" s="467">
        <f>B28*G9</f>
        <v>15304.545454545456</v>
      </c>
      <c r="H28" s="437"/>
      <c r="I28" s="429"/>
      <c r="J28" s="429"/>
      <c r="K28" s="429"/>
      <c r="L28" s="429"/>
      <c r="M28" s="429"/>
      <c r="N28" s="429"/>
      <c r="O28" s="83"/>
      <c r="P28" s="83"/>
      <c r="Q28" s="83"/>
      <c r="R28" s="83"/>
      <c r="S28" s="83"/>
      <c r="T28" s="83"/>
      <c r="U28" s="83"/>
      <c r="V28" s="83"/>
      <c r="W28" s="83"/>
      <c r="X28" s="83"/>
    </row>
    <row r="29" spans="1:24" ht="21" thickBot="1">
      <c r="A29" s="443" t="s">
        <v>408</v>
      </c>
      <c r="B29" s="79">
        <v>1650</v>
      </c>
      <c r="C29" s="442" t="s">
        <v>297</v>
      </c>
      <c r="D29" s="433"/>
      <c r="E29" s="429"/>
      <c r="F29" s="455" t="s">
        <v>217</v>
      </c>
      <c r="G29" s="468">
        <f>B29*G9</f>
        <v>13650.000000000002</v>
      </c>
      <c r="H29" s="437"/>
      <c r="I29" s="429"/>
      <c r="J29" s="429"/>
      <c r="K29" s="429"/>
      <c r="L29" s="429"/>
      <c r="M29" s="429"/>
      <c r="N29" s="429"/>
      <c r="O29" s="83"/>
      <c r="P29" s="83"/>
      <c r="Q29" s="83"/>
      <c r="R29" s="83"/>
      <c r="S29" s="83"/>
      <c r="T29" s="83"/>
      <c r="U29" s="83"/>
      <c r="V29" s="83"/>
      <c r="W29" s="83"/>
      <c r="X29" s="83"/>
    </row>
    <row r="30" spans="1:24" ht="9.75" customHeight="1">
      <c r="A30" s="435"/>
      <c r="B30" s="456"/>
      <c r="C30" s="432"/>
      <c r="D30" s="433"/>
      <c r="E30" s="429"/>
      <c r="F30" s="457"/>
      <c r="G30" s="458"/>
      <c r="H30" s="437"/>
      <c r="I30" s="429"/>
      <c r="J30" s="429"/>
      <c r="K30" s="429"/>
      <c r="L30" s="429"/>
      <c r="M30" s="429"/>
      <c r="N30" s="429"/>
      <c r="O30" s="83"/>
      <c r="P30" s="83"/>
      <c r="Q30" s="83"/>
      <c r="R30" s="83"/>
      <c r="S30" s="83"/>
      <c r="T30" s="83"/>
      <c r="U30" s="83"/>
      <c r="V30" s="83"/>
      <c r="W30" s="83"/>
      <c r="X30" s="83"/>
    </row>
    <row r="31" spans="1:24" ht="16.5" thickBot="1">
      <c r="A31" s="503"/>
      <c r="B31" s="504"/>
      <c r="C31" s="505"/>
      <c r="D31" s="506"/>
      <c r="E31" s="429"/>
      <c r="F31" s="594" t="s">
        <v>563</v>
      </c>
      <c r="G31" s="595"/>
      <c r="H31" s="596"/>
      <c r="I31" s="429"/>
      <c r="J31" s="429"/>
      <c r="K31" s="429"/>
      <c r="L31" s="429"/>
      <c r="M31" s="429"/>
      <c r="N31" s="429"/>
      <c r="O31" s="83"/>
      <c r="P31" s="83"/>
      <c r="Q31" s="83"/>
      <c r="R31" s="83"/>
      <c r="S31" s="83"/>
      <c r="T31" s="83"/>
      <c r="U31" s="83"/>
      <c r="V31" s="83"/>
      <c r="W31" s="83"/>
      <c r="X31" s="83"/>
    </row>
    <row r="32" spans="1:24" ht="4.5" customHeight="1">
      <c r="A32" s="459"/>
      <c r="B32" s="460"/>
      <c r="C32" s="461"/>
      <c r="D32" s="461"/>
      <c r="E32" s="462"/>
      <c r="F32" s="463"/>
      <c r="G32" s="464"/>
      <c r="H32" s="465"/>
      <c r="I32" s="429"/>
      <c r="J32" s="429"/>
      <c r="K32" s="429"/>
      <c r="L32" s="429"/>
      <c r="M32" s="429"/>
      <c r="N32" s="429"/>
      <c r="O32" s="83"/>
      <c r="P32" s="83"/>
      <c r="Q32" s="83"/>
      <c r="R32" s="83"/>
      <c r="S32" s="83"/>
      <c r="T32" s="83"/>
      <c r="U32" s="83"/>
      <c r="V32" s="83"/>
      <c r="W32" s="83"/>
      <c r="X32" s="83"/>
    </row>
    <row r="33" spans="1:24" ht="16.5" thickBot="1">
      <c r="A33" s="585" t="s">
        <v>400</v>
      </c>
      <c r="B33" s="586"/>
      <c r="C33" s="586"/>
      <c r="D33" s="586"/>
      <c r="E33" s="586"/>
      <c r="F33" s="586"/>
      <c r="G33" s="586"/>
      <c r="H33" s="587"/>
      <c r="I33" s="429"/>
      <c r="J33" s="429"/>
      <c r="K33" s="429"/>
      <c r="L33" s="429"/>
      <c r="M33" s="429"/>
      <c r="N33" s="429"/>
      <c r="O33" s="83"/>
      <c r="P33" s="83"/>
      <c r="Q33" s="83"/>
      <c r="R33" s="83"/>
      <c r="S33" s="83"/>
      <c r="T33" s="83"/>
      <c r="U33" s="83"/>
      <c r="V33" s="83"/>
      <c r="W33" s="83"/>
      <c r="X33" s="83"/>
    </row>
    <row r="34" spans="1:24" ht="15">
      <c r="A34" s="429"/>
      <c r="B34" s="429"/>
      <c r="C34" s="429"/>
      <c r="D34" s="429"/>
      <c r="E34" s="429"/>
      <c r="F34" s="429"/>
      <c r="G34" s="429"/>
      <c r="H34" s="429"/>
      <c r="I34" s="429"/>
      <c r="J34" s="429"/>
      <c r="K34" s="429"/>
      <c r="L34" s="429"/>
      <c r="M34" s="429"/>
      <c r="N34" s="429"/>
      <c r="O34" s="83"/>
      <c r="P34" s="83"/>
      <c r="Q34" s="83"/>
      <c r="R34" s="83"/>
      <c r="S34" s="83"/>
      <c r="T34" s="83"/>
      <c r="U34" s="83"/>
      <c r="V34" s="83"/>
      <c r="W34" s="83"/>
      <c r="X34" s="83"/>
    </row>
    <row r="35" spans="1:24" ht="15">
      <c r="A35" s="429"/>
      <c r="B35" s="429"/>
      <c r="C35" s="429"/>
      <c r="D35" s="429"/>
      <c r="E35" s="429"/>
      <c r="F35" s="429"/>
      <c r="G35" s="429"/>
      <c r="H35" s="429"/>
      <c r="I35" s="429"/>
      <c r="J35" s="429"/>
      <c r="K35" s="429"/>
      <c r="L35" s="429"/>
      <c r="M35" s="429"/>
      <c r="N35" s="429"/>
      <c r="O35" s="83"/>
      <c r="P35" s="83"/>
      <c r="Q35" s="83"/>
      <c r="R35" s="83"/>
      <c r="S35" s="83"/>
      <c r="T35" s="83"/>
      <c r="U35" s="83"/>
      <c r="V35" s="83"/>
      <c r="W35" s="83"/>
      <c r="X35" s="83"/>
    </row>
    <row r="36" spans="1:24" ht="15">
      <c r="A36" s="429"/>
      <c r="B36" s="429"/>
      <c r="C36" s="429"/>
      <c r="D36" s="429"/>
      <c r="E36" s="429"/>
      <c r="F36" s="429"/>
      <c r="G36" s="429"/>
      <c r="H36" s="429"/>
      <c r="I36" s="429"/>
      <c r="J36" s="429"/>
      <c r="K36" s="429"/>
      <c r="L36" s="429"/>
      <c r="M36" s="429"/>
      <c r="N36" s="429"/>
      <c r="O36" s="83"/>
      <c r="P36" s="83"/>
      <c r="Q36" s="83"/>
      <c r="R36" s="83"/>
      <c r="S36" s="83"/>
      <c r="T36" s="83"/>
      <c r="U36" s="83"/>
      <c r="V36" s="83"/>
      <c r="W36" s="83"/>
      <c r="X36" s="83"/>
    </row>
    <row r="37" spans="1:24" ht="15">
      <c r="A37" s="429"/>
      <c r="B37" s="429"/>
      <c r="C37" s="429"/>
      <c r="D37" s="429"/>
      <c r="E37" s="429"/>
      <c r="F37" s="429"/>
      <c r="G37" s="429"/>
      <c r="H37" s="429"/>
      <c r="I37" s="429"/>
      <c r="J37" s="429"/>
      <c r="K37" s="429"/>
      <c r="L37" s="429"/>
      <c r="M37" s="429"/>
      <c r="N37" s="429"/>
      <c r="O37" s="83"/>
      <c r="P37" s="83"/>
      <c r="Q37" s="83"/>
      <c r="R37" s="83"/>
      <c r="S37" s="83"/>
      <c r="T37" s="83"/>
      <c r="U37" s="83"/>
      <c r="V37" s="83"/>
      <c r="W37" s="83"/>
      <c r="X37" s="83"/>
    </row>
    <row r="38" spans="1:24" ht="15">
      <c r="A38" s="429"/>
      <c r="B38" s="429"/>
      <c r="C38" s="429"/>
      <c r="D38" s="429"/>
      <c r="E38" s="429"/>
      <c r="F38" s="429"/>
      <c r="G38" s="429"/>
      <c r="H38" s="429"/>
      <c r="I38" s="429"/>
      <c r="J38" s="429"/>
      <c r="K38" s="429"/>
      <c r="L38" s="429"/>
      <c r="M38" s="429"/>
      <c r="N38" s="429"/>
      <c r="O38" s="83"/>
      <c r="P38" s="83"/>
      <c r="Q38" s="83"/>
      <c r="R38" s="83"/>
      <c r="S38" s="83"/>
      <c r="T38" s="83"/>
      <c r="U38" s="83"/>
      <c r="V38" s="83"/>
      <c r="W38" s="83"/>
      <c r="X38" s="83"/>
    </row>
    <row r="39" spans="1:24" ht="15.75">
      <c r="A39" s="466" t="s">
        <v>205</v>
      </c>
      <c r="B39" s="429"/>
      <c r="C39" s="429"/>
      <c r="D39" s="429"/>
      <c r="E39" s="429"/>
      <c r="F39" s="429"/>
      <c r="G39" s="429"/>
      <c r="H39" s="429"/>
      <c r="I39" s="429"/>
      <c r="J39" s="429"/>
      <c r="K39" s="429"/>
      <c r="L39" s="429"/>
      <c r="M39" s="429"/>
      <c r="N39" s="429"/>
      <c r="O39" s="83"/>
      <c r="P39" s="83"/>
      <c r="Q39" s="83"/>
      <c r="R39" s="83"/>
      <c r="S39" s="83"/>
      <c r="T39" s="83"/>
      <c r="U39" s="83"/>
      <c r="V39" s="83"/>
      <c r="W39" s="83"/>
      <c r="X39" s="83"/>
    </row>
    <row r="40" spans="1:24" ht="15">
      <c r="A40" s="429"/>
      <c r="B40" s="429"/>
      <c r="C40" s="429"/>
      <c r="D40" s="429"/>
      <c r="E40" s="429"/>
      <c r="F40" s="429"/>
      <c r="G40" s="429"/>
      <c r="H40" s="429"/>
      <c r="I40" s="429"/>
      <c r="J40" s="429"/>
      <c r="K40" s="429"/>
      <c r="L40" s="429"/>
      <c r="M40" s="429"/>
      <c r="N40" s="429"/>
      <c r="O40" s="83"/>
      <c r="P40" s="83"/>
      <c r="Q40" s="83"/>
      <c r="R40" s="83"/>
      <c r="S40" s="83"/>
      <c r="T40" s="83"/>
      <c r="U40" s="83"/>
      <c r="V40" s="83"/>
      <c r="W40" s="83"/>
      <c r="X40" s="83"/>
    </row>
    <row r="41" spans="1:24" ht="15">
      <c r="A41" s="429"/>
      <c r="B41" s="429"/>
      <c r="C41" s="429"/>
      <c r="D41" s="429"/>
      <c r="E41" s="429"/>
      <c r="F41" s="429"/>
      <c r="G41" s="429"/>
      <c r="H41" s="429"/>
      <c r="I41" s="429"/>
      <c r="J41" s="429"/>
      <c r="K41" s="429"/>
      <c r="L41" s="429"/>
      <c r="M41" s="429"/>
      <c r="N41" s="429"/>
      <c r="O41" s="83"/>
      <c r="P41" s="83"/>
      <c r="Q41" s="83"/>
      <c r="R41" s="83"/>
      <c r="S41" s="83"/>
      <c r="T41" s="83"/>
      <c r="U41" s="83"/>
      <c r="V41" s="83"/>
      <c r="W41" s="83"/>
      <c r="X41" s="83"/>
    </row>
    <row r="42" spans="1:24" ht="15">
      <c r="A42" s="429"/>
      <c r="B42" s="429"/>
      <c r="C42" s="429"/>
      <c r="D42" s="429"/>
      <c r="E42" s="429"/>
      <c r="F42" s="429"/>
      <c r="G42" s="429"/>
      <c r="H42" s="429"/>
      <c r="I42" s="429"/>
      <c r="J42" s="429"/>
      <c r="K42" s="429"/>
      <c r="L42" s="429"/>
      <c r="M42" s="429"/>
      <c r="N42" s="429"/>
      <c r="O42" s="83"/>
      <c r="P42" s="83"/>
      <c r="Q42" s="83"/>
      <c r="R42" s="83"/>
      <c r="S42" s="83"/>
      <c r="T42" s="83"/>
      <c r="U42" s="83"/>
      <c r="V42" s="83"/>
      <c r="W42" s="83"/>
      <c r="X42" s="83"/>
    </row>
    <row r="43" spans="1:24" ht="15">
      <c r="A43" s="429"/>
      <c r="B43" s="429"/>
      <c r="C43" s="429"/>
      <c r="D43" s="429"/>
      <c r="E43" s="429"/>
      <c r="F43" s="429"/>
      <c r="G43" s="429"/>
      <c r="H43" s="429"/>
      <c r="I43" s="429"/>
      <c r="J43" s="429"/>
      <c r="K43" s="429"/>
      <c r="L43" s="429"/>
      <c r="M43" s="429"/>
      <c r="N43" s="429"/>
      <c r="O43" s="83"/>
      <c r="P43" s="83"/>
      <c r="Q43" s="83"/>
      <c r="R43" s="83"/>
      <c r="S43" s="83"/>
      <c r="T43" s="83"/>
      <c r="U43" s="83"/>
      <c r="V43" s="83"/>
      <c r="W43" s="83"/>
      <c r="X43" s="83"/>
    </row>
    <row r="44" spans="1:24" ht="15">
      <c r="A44" s="429"/>
      <c r="B44" s="429"/>
      <c r="C44" s="429"/>
      <c r="D44" s="429"/>
      <c r="E44" s="429"/>
      <c r="F44" s="429"/>
      <c r="G44" s="429"/>
      <c r="H44" s="429"/>
      <c r="I44" s="429"/>
      <c r="J44" s="429"/>
      <c r="K44" s="429"/>
      <c r="L44" s="429"/>
      <c r="M44" s="429"/>
      <c r="N44" s="429"/>
      <c r="O44" s="83"/>
      <c r="P44" s="83"/>
      <c r="Q44" s="83"/>
      <c r="R44" s="83"/>
      <c r="S44" s="83"/>
      <c r="T44" s="83"/>
      <c r="U44" s="83"/>
      <c r="V44" s="83"/>
      <c r="W44" s="83"/>
      <c r="X44" s="83"/>
    </row>
    <row r="45" spans="1:24" ht="15">
      <c r="A45" s="429"/>
      <c r="B45" s="429"/>
      <c r="C45" s="429"/>
      <c r="D45" s="429"/>
      <c r="E45" s="429"/>
      <c r="F45" s="429"/>
      <c r="G45" s="429"/>
      <c r="H45" s="429"/>
      <c r="I45" s="429"/>
      <c r="J45" s="429"/>
      <c r="K45" s="429"/>
      <c r="L45" s="429"/>
      <c r="M45" s="429"/>
      <c r="N45" s="429"/>
      <c r="O45" s="83"/>
      <c r="P45" s="83"/>
      <c r="Q45" s="83"/>
      <c r="R45" s="83"/>
      <c r="S45" s="83"/>
      <c r="T45" s="83"/>
      <c r="U45" s="83"/>
      <c r="V45" s="83"/>
      <c r="W45" s="83"/>
      <c r="X45" s="83"/>
    </row>
    <row r="46" spans="1:24" ht="15">
      <c r="A46" s="429"/>
      <c r="B46" s="429"/>
      <c r="C46" s="429"/>
      <c r="D46" s="429"/>
      <c r="E46" s="429"/>
      <c r="F46" s="429"/>
      <c r="G46" s="429"/>
      <c r="H46" s="429"/>
      <c r="I46" s="429"/>
      <c r="J46" s="429"/>
      <c r="K46" s="429"/>
      <c r="L46" s="429"/>
      <c r="M46" s="429"/>
      <c r="N46" s="429"/>
      <c r="O46" s="83"/>
      <c r="P46" s="83"/>
      <c r="Q46" s="83"/>
      <c r="R46" s="83"/>
      <c r="S46" s="83"/>
      <c r="T46" s="83"/>
      <c r="U46" s="83"/>
      <c r="V46" s="83"/>
      <c r="W46" s="83"/>
      <c r="X46" s="83"/>
    </row>
    <row r="47" spans="1:24" ht="15">
      <c r="A47" s="429"/>
      <c r="B47" s="429"/>
      <c r="C47" s="429"/>
      <c r="D47" s="429"/>
      <c r="E47" s="429"/>
      <c r="F47" s="429"/>
      <c r="G47" s="429"/>
      <c r="H47" s="429"/>
      <c r="I47" s="429"/>
      <c r="J47" s="429"/>
      <c r="K47" s="429"/>
      <c r="L47" s="429"/>
      <c r="M47" s="429"/>
      <c r="N47" s="429"/>
      <c r="O47" s="83"/>
      <c r="P47" s="83"/>
      <c r="Q47" s="83"/>
      <c r="R47" s="83"/>
      <c r="S47" s="83"/>
      <c r="T47" s="83"/>
      <c r="U47" s="83"/>
      <c r="V47" s="83"/>
      <c r="W47" s="83"/>
      <c r="X47" s="83"/>
    </row>
    <row r="48" spans="1:24" ht="15">
      <c r="A48" s="429"/>
      <c r="B48" s="429"/>
      <c r="C48" s="429"/>
      <c r="D48" s="429"/>
      <c r="E48" s="429"/>
      <c r="F48" s="429"/>
      <c r="G48" s="429"/>
      <c r="H48" s="429"/>
      <c r="I48" s="429"/>
      <c r="J48" s="429"/>
      <c r="K48" s="429"/>
      <c r="L48" s="429"/>
      <c r="M48" s="429"/>
      <c r="N48" s="429"/>
      <c r="O48" s="83"/>
      <c r="P48" s="83"/>
      <c r="Q48" s="83"/>
      <c r="R48" s="83"/>
      <c r="S48" s="83"/>
      <c r="T48" s="83"/>
      <c r="U48" s="83"/>
      <c r="V48" s="83"/>
      <c r="W48" s="83"/>
      <c r="X48" s="83"/>
    </row>
    <row r="49" spans="1:24" ht="15">
      <c r="A49" s="429"/>
      <c r="B49" s="429"/>
      <c r="C49" s="429"/>
      <c r="D49" s="429"/>
      <c r="E49" s="429"/>
      <c r="F49" s="429"/>
      <c r="G49" s="429"/>
      <c r="H49" s="429"/>
      <c r="I49" s="429"/>
      <c r="J49" s="429"/>
      <c r="K49" s="429"/>
      <c r="L49" s="429"/>
      <c r="M49" s="429"/>
      <c r="N49" s="429"/>
      <c r="O49" s="83"/>
      <c r="P49" s="83"/>
      <c r="Q49" s="83"/>
      <c r="R49" s="83"/>
      <c r="S49" s="83"/>
      <c r="T49" s="83"/>
      <c r="U49" s="83"/>
      <c r="V49" s="83"/>
      <c r="W49" s="83"/>
      <c r="X49" s="83"/>
    </row>
    <row r="50" spans="1:24" ht="15">
      <c r="A50" s="429"/>
      <c r="B50" s="429"/>
      <c r="C50" s="429"/>
      <c r="D50" s="429"/>
      <c r="E50" s="429"/>
      <c r="F50" s="429"/>
      <c r="G50" s="429"/>
      <c r="H50" s="429"/>
      <c r="I50" s="429"/>
      <c r="J50" s="429"/>
      <c r="K50" s="429"/>
      <c r="L50" s="429"/>
      <c r="M50" s="429"/>
      <c r="N50" s="429"/>
      <c r="O50" s="83"/>
      <c r="P50" s="83"/>
      <c r="Q50" s="83"/>
      <c r="R50" s="83"/>
      <c r="S50" s="83"/>
      <c r="T50" s="83"/>
      <c r="U50" s="83"/>
      <c r="V50" s="83"/>
      <c r="W50" s="83"/>
      <c r="X50" s="83"/>
    </row>
    <row r="51" spans="1:24" ht="15">
      <c r="A51" s="83"/>
      <c r="B51" s="83"/>
      <c r="C51" s="83"/>
      <c r="D51" s="83"/>
      <c r="E51" s="83"/>
      <c r="F51" s="83"/>
      <c r="G51" s="83"/>
      <c r="H51" s="83"/>
      <c r="I51" s="83"/>
      <c r="J51" s="83"/>
      <c r="K51" s="83"/>
      <c r="L51" s="83"/>
      <c r="M51" s="83"/>
      <c r="N51" s="83"/>
      <c r="O51" s="83"/>
      <c r="P51" s="83"/>
      <c r="Q51" s="83"/>
      <c r="R51" s="83"/>
      <c r="S51" s="83"/>
      <c r="T51" s="83"/>
      <c r="U51" s="83"/>
      <c r="V51" s="83"/>
      <c r="W51" s="83"/>
      <c r="X51" s="83"/>
    </row>
    <row r="52" spans="1:24" ht="15">
      <c r="A52" s="83"/>
      <c r="B52" s="83"/>
      <c r="C52" s="83"/>
      <c r="D52" s="83"/>
      <c r="E52" s="83"/>
      <c r="F52" s="83"/>
      <c r="G52" s="83"/>
      <c r="H52" s="83"/>
      <c r="I52" s="83"/>
      <c r="J52" s="83"/>
      <c r="K52" s="83"/>
      <c r="L52" s="83"/>
      <c r="M52" s="83"/>
      <c r="N52" s="83"/>
      <c r="O52" s="83"/>
      <c r="P52" s="83"/>
      <c r="Q52" s="83"/>
      <c r="R52" s="83"/>
      <c r="S52" s="83"/>
      <c r="T52" s="83"/>
      <c r="U52" s="83"/>
      <c r="V52" s="83"/>
      <c r="W52" s="83"/>
      <c r="X52" s="83"/>
    </row>
    <row r="53" spans="1:24" ht="15">
      <c r="A53" s="83"/>
      <c r="B53" s="83"/>
      <c r="C53" s="83"/>
      <c r="D53" s="83"/>
      <c r="E53" s="83"/>
      <c r="F53" s="83"/>
      <c r="G53" s="83"/>
      <c r="H53" s="83"/>
      <c r="I53" s="83"/>
      <c r="J53" s="83"/>
      <c r="K53" s="83"/>
      <c r="L53" s="83"/>
      <c r="M53" s="83"/>
      <c r="N53" s="83"/>
      <c r="O53" s="83"/>
      <c r="P53" s="83"/>
      <c r="Q53" s="83"/>
      <c r="R53" s="83"/>
      <c r="S53" s="83"/>
      <c r="T53" s="83"/>
      <c r="U53" s="83"/>
      <c r="V53" s="83"/>
      <c r="W53" s="83"/>
      <c r="X53" s="83"/>
    </row>
    <row r="54" spans="1:24" ht="15">
      <c r="A54" s="83"/>
      <c r="B54" s="83"/>
      <c r="C54" s="83"/>
      <c r="D54" s="83"/>
      <c r="E54" s="83"/>
      <c r="F54" s="83"/>
      <c r="G54" s="83"/>
      <c r="H54" s="83"/>
      <c r="I54" s="83"/>
      <c r="J54" s="83"/>
      <c r="K54" s="83"/>
      <c r="L54" s="83"/>
      <c r="M54" s="83"/>
      <c r="N54" s="83"/>
      <c r="O54" s="83"/>
      <c r="P54" s="83"/>
      <c r="Q54" s="83"/>
      <c r="R54" s="83"/>
      <c r="S54" s="83"/>
      <c r="T54" s="83"/>
      <c r="U54" s="83"/>
      <c r="V54" s="83"/>
      <c r="W54" s="83"/>
      <c r="X54" s="83"/>
    </row>
    <row r="55" spans="1:24" ht="15">
      <c r="A55" s="83"/>
      <c r="B55" s="83"/>
      <c r="C55" s="83"/>
      <c r="D55" s="83"/>
      <c r="E55" s="83"/>
      <c r="F55" s="83"/>
      <c r="G55" s="83"/>
      <c r="H55" s="83"/>
      <c r="I55" s="83"/>
      <c r="J55" s="83"/>
      <c r="K55" s="83"/>
      <c r="L55" s="83"/>
      <c r="M55" s="83"/>
      <c r="N55" s="83"/>
      <c r="O55" s="83"/>
      <c r="P55" s="83"/>
      <c r="Q55" s="83"/>
      <c r="R55" s="83"/>
      <c r="S55" s="83"/>
      <c r="T55" s="83"/>
      <c r="U55" s="83"/>
      <c r="V55" s="83"/>
      <c r="W55" s="83"/>
      <c r="X55" s="83"/>
    </row>
    <row r="56" spans="1:24" ht="15">
      <c r="A56" s="83"/>
      <c r="B56" s="83"/>
      <c r="C56" s="83"/>
      <c r="D56" s="83"/>
      <c r="E56" s="83"/>
      <c r="F56" s="83"/>
      <c r="G56" s="83"/>
      <c r="H56" s="83"/>
      <c r="I56" s="83"/>
      <c r="J56" s="83"/>
      <c r="K56" s="83"/>
      <c r="L56" s="83"/>
      <c r="M56" s="83"/>
      <c r="N56" s="83"/>
      <c r="O56" s="83"/>
      <c r="P56" s="83"/>
      <c r="Q56" s="83"/>
      <c r="R56" s="83"/>
      <c r="S56" s="83"/>
      <c r="T56" s="83"/>
      <c r="U56" s="83"/>
      <c r="V56" s="83"/>
      <c r="W56" s="83"/>
      <c r="X56" s="83"/>
    </row>
    <row r="57" spans="1:24" ht="15">
      <c r="A57" s="83"/>
      <c r="B57" s="83"/>
      <c r="C57" s="83"/>
      <c r="D57" s="83"/>
      <c r="E57" s="83"/>
      <c r="F57" s="83"/>
      <c r="G57" s="83"/>
      <c r="H57" s="83"/>
      <c r="I57" s="83"/>
      <c r="J57" s="83"/>
      <c r="K57" s="83"/>
      <c r="L57" s="83"/>
      <c r="M57" s="83"/>
      <c r="N57" s="83"/>
      <c r="O57" s="83"/>
      <c r="P57" s="83"/>
      <c r="Q57" s="83"/>
      <c r="R57" s="83"/>
      <c r="S57" s="83"/>
      <c r="T57" s="83"/>
      <c r="U57" s="83"/>
      <c r="V57" s="83"/>
      <c r="W57" s="83"/>
      <c r="X57" s="83"/>
    </row>
    <row r="58" spans="1:24" ht="15">
      <c r="A58" s="83"/>
      <c r="B58" s="83"/>
      <c r="C58" s="83"/>
      <c r="D58" s="83"/>
      <c r="E58" s="83"/>
      <c r="F58" s="83"/>
      <c r="G58" s="83"/>
      <c r="H58" s="83"/>
      <c r="I58" s="83"/>
      <c r="J58" s="83"/>
      <c r="K58" s="83"/>
      <c r="L58" s="83"/>
      <c r="M58" s="83"/>
      <c r="N58" s="83"/>
      <c r="O58" s="83"/>
      <c r="P58" s="83"/>
      <c r="Q58" s="83"/>
      <c r="R58" s="83"/>
      <c r="S58" s="83"/>
      <c r="T58" s="83"/>
      <c r="U58" s="83"/>
      <c r="V58" s="83"/>
      <c r="W58" s="83"/>
      <c r="X58" s="83"/>
    </row>
    <row r="59" spans="1:24" ht="15">
      <c r="A59" s="83"/>
      <c r="B59" s="83"/>
      <c r="C59" s="83"/>
      <c r="D59" s="83"/>
      <c r="E59" s="83"/>
      <c r="F59" s="83"/>
      <c r="G59" s="83"/>
      <c r="H59" s="83"/>
      <c r="I59" s="83"/>
      <c r="J59" s="83"/>
      <c r="K59" s="83"/>
      <c r="L59" s="83"/>
      <c r="M59" s="83"/>
      <c r="N59" s="83"/>
      <c r="O59" s="83"/>
      <c r="P59" s="83"/>
      <c r="Q59" s="83"/>
      <c r="R59" s="83"/>
      <c r="S59" s="83"/>
      <c r="T59" s="83"/>
      <c r="U59" s="83"/>
      <c r="V59" s="83"/>
      <c r="W59" s="83"/>
      <c r="X59" s="83"/>
    </row>
    <row r="60" spans="1:24" ht="15">
      <c r="A60" s="83"/>
      <c r="B60" s="83"/>
      <c r="C60" s="83"/>
      <c r="D60" s="83"/>
      <c r="E60" s="83"/>
      <c r="F60" s="83"/>
      <c r="G60" s="83"/>
      <c r="H60" s="83"/>
      <c r="I60" s="83"/>
      <c r="J60" s="83"/>
      <c r="K60" s="83"/>
      <c r="L60" s="83"/>
      <c r="M60" s="83"/>
      <c r="N60" s="83"/>
      <c r="O60" s="83"/>
      <c r="P60" s="83"/>
      <c r="Q60" s="83"/>
      <c r="R60" s="83"/>
      <c r="S60" s="83"/>
      <c r="T60" s="83"/>
      <c r="U60" s="83"/>
      <c r="V60" s="83"/>
      <c r="W60" s="83"/>
      <c r="X60" s="83"/>
    </row>
    <row r="61" spans="1:24" ht="15">
      <c r="A61" s="83"/>
      <c r="B61" s="83"/>
      <c r="C61" s="83"/>
      <c r="D61" s="83"/>
      <c r="E61" s="83"/>
      <c r="F61" s="83"/>
      <c r="G61" s="83"/>
      <c r="H61" s="83"/>
      <c r="I61" s="83"/>
      <c r="J61" s="83"/>
      <c r="K61" s="83"/>
      <c r="L61" s="83"/>
      <c r="M61" s="83"/>
      <c r="N61" s="83"/>
      <c r="O61" s="83"/>
      <c r="P61" s="83"/>
      <c r="Q61" s="83"/>
      <c r="R61" s="83"/>
      <c r="S61" s="83"/>
      <c r="T61" s="83"/>
      <c r="U61" s="83"/>
      <c r="V61" s="83"/>
      <c r="W61" s="83"/>
      <c r="X61" s="83"/>
    </row>
    <row r="62" spans="1:24" ht="15">
      <c r="A62" s="83"/>
      <c r="B62" s="83"/>
      <c r="C62" s="83"/>
      <c r="D62" s="83"/>
      <c r="E62" s="83"/>
      <c r="F62" s="83"/>
      <c r="G62" s="83"/>
      <c r="H62" s="83"/>
      <c r="I62" s="83"/>
      <c r="J62" s="83"/>
      <c r="K62" s="83"/>
      <c r="L62" s="83"/>
      <c r="M62" s="83"/>
      <c r="N62" s="83"/>
      <c r="O62" s="83"/>
      <c r="P62" s="83"/>
      <c r="Q62" s="83"/>
      <c r="R62" s="83"/>
      <c r="S62" s="83"/>
      <c r="T62" s="83"/>
      <c r="U62" s="83"/>
      <c r="V62" s="83"/>
      <c r="W62" s="83"/>
      <c r="X62" s="83"/>
    </row>
    <row r="63" spans="1:24" ht="15">
      <c r="A63" s="83"/>
      <c r="B63" s="83"/>
      <c r="C63" s="83"/>
      <c r="D63" s="83"/>
      <c r="E63" s="83"/>
      <c r="F63" s="83"/>
      <c r="G63" s="83"/>
      <c r="H63" s="83"/>
      <c r="I63" s="83"/>
      <c r="J63" s="83"/>
      <c r="K63" s="83"/>
      <c r="L63" s="83"/>
      <c r="M63" s="83"/>
      <c r="N63" s="83"/>
      <c r="O63" s="83"/>
      <c r="P63" s="83"/>
      <c r="Q63" s="83"/>
      <c r="R63" s="83"/>
      <c r="S63" s="83"/>
      <c r="T63" s="83"/>
      <c r="U63" s="83"/>
      <c r="V63" s="83"/>
      <c r="W63" s="83"/>
      <c r="X63" s="83"/>
    </row>
    <row r="64" spans="1:24" ht="15">
      <c r="A64" s="83"/>
      <c r="B64" s="83"/>
      <c r="C64" s="83"/>
      <c r="D64" s="83"/>
      <c r="E64" s="83"/>
      <c r="F64" s="83"/>
      <c r="G64" s="83"/>
      <c r="H64" s="83"/>
      <c r="I64" s="83"/>
      <c r="J64" s="83"/>
      <c r="K64" s="83"/>
      <c r="L64" s="83"/>
      <c r="M64" s="83"/>
      <c r="N64" s="83"/>
      <c r="O64" s="83"/>
      <c r="P64" s="83"/>
      <c r="Q64" s="83"/>
      <c r="R64" s="83"/>
      <c r="S64" s="83"/>
      <c r="T64" s="83"/>
      <c r="U64" s="83"/>
      <c r="V64" s="83"/>
      <c r="W64" s="83"/>
      <c r="X64" s="83"/>
    </row>
    <row r="65" spans="1:24" ht="15">
      <c r="A65" s="83"/>
      <c r="B65" s="83"/>
      <c r="C65" s="83"/>
      <c r="D65" s="83"/>
      <c r="E65" s="83"/>
      <c r="F65" s="83"/>
      <c r="G65" s="83"/>
      <c r="H65" s="83"/>
      <c r="I65" s="83"/>
      <c r="J65" s="83"/>
      <c r="K65" s="83"/>
      <c r="L65" s="83"/>
      <c r="M65" s="83"/>
      <c r="N65" s="83"/>
      <c r="O65" s="83"/>
      <c r="P65" s="83"/>
      <c r="Q65" s="83"/>
      <c r="R65" s="83"/>
      <c r="S65" s="83"/>
      <c r="T65" s="83"/>
      <c r="U65" s="83"/>
      <c r="V65" s="83"/>
      <c r="W65" s="83"/>
      <c r="X65" s="83"/>
    </row>
    <row r="66" spans="1:24" ht="15">
      <c r="A66" s="83"/>
      <c r="B66" s="83"/>
      <c r="C66" s="83"/>
      <c r="D66" s="83"/>
      <c r="E66" s="83"/>
      <c r="F66" s="83"/>
      <c r="G66" s="83"/>
      <c r="H66" s="83"/>
      <c r="I66" s="83"/>
      <c r="J66" s="83"/>
      <c r="K66" s="83"/>
      <c r="L66" s="83"/>
      <c r="M66" s="83"/>
      <c r="N66" s="83"/>
      <c r="O66" s="83"/>
      <c r="P66" s="83"/>
      <c r="Q66" s="83"/>
      <c r="R66" s="83"/>
      <c r="S66" s="83"/>
      <c r="T66" s="83"/>
      <c r="U66" s="83"/>
      <c r="V66" s="83"/>
      <c r="W66" s="83"/>
      <c r="X66" s="83"/>
    </row>
    <row r="67" spans="1:24" ht="15">
      <c r="A67" s="83"/>
      <c r="B67" s="83"/>
      <c r="C67" s="83"/>
      <c r="D67" s="83"/>
      <c r="E67" s="83"/>
      <c r="F67" s="83"/>
      <c r="G67" s="83"/>
      <c r="H67" s="83"/>
      <c r="I67" s="83"/>
      <c r="J67" s="83"/>
      <c r="K67" s="83"/>
      <c r="L67" s="83"/>
      <c r="M67" s="83"/>
      <c r="N67" s="83"/>
      <c r="O67" s="83"/>
      <c r="P67" s="83"/>
      <c r="Q67" s="83"/>
      <c r="R67" s="83"/>
      <c r="S67" s="83"/>
      <c r="T67" s="83"/>
      <c r="U67" s="83"/>
      <c r="V67" s="83"/>
      <c r="W67" s="83"/>
      <c r="X67" s="83"/>
    </row>
    <row r="68" spans="1:24" ht="15">
      <c r="A68" s="83"/>
      <c r="B68" s="83"/>
      <c r="C68" s="83"/>
      <c r="D68" s="83"/>
      <c r="E68" s="83"/>
      <c r="F68" s="83"/>
      <c r="G68" s="83"/>
      <c r="H68" s="83"/>
      <c r="I68" s="83"/>
      <c r="J68" s="83"/>
      <c r="K68" s="83"/>
      <c r="L68" s="83"/>
      <c r="M68" s="83"/>
      <c r="N68" s="83"/>
      <c r="O68" s="83"/>
      <c r="P68" s="83"/>
      <c r="Q68" s="83"/>
      <c r="R68" s="83"/>
      <c r="S68" s="83"/>
      <c r="T68" s="83"/>
      <c r="U68" s="83"/>
      <c r="V68" s="83"/>
      <c r="W68" s="83"/>
      <c r="X68" s="83"/>
    </row>
    <row r="69" spans="1:24" ht="15">
      <c r="A69" s="83"/>
      <c r="B69" s="83"/>
      <c r="C69" s="83"/>
      <c r="D69" s="83"/>
      <c r="E69" s="83"/>
      <c r="F69" s="83"/>
      <c r="G69" s="83"/>
      <c r="H69" s="83"/>
      <c r="I69" s="83"/>
      <c r="J69" s="83"/>
      <c r="K69" s="83"/>
      <c r="L69" s="83"/>
      <c r="M69" s="83"/>
      <c r="N69" s="83"/>
      <c r="O69" s="83"/>
      <c r="P69" s="83"/>
      <c r="Q69" s="83"/>
      <c r="R69" s="83"/>
      <c r="S69" s="83"/>
      <c r="T69" s="83"/>
      <c r="U69" s="83"/>
      <c r="V69" s="83"/>
      <c r="W69" s="83"/>
      <c r="X69" s="83"/>
    </row>
    <row r="70" spans="1:24" ht="15">
      <c r="A70" s="83"/>
      <c r="B70" s="83"/>
      <c r="C70" s="83"/>
      <c r="D70" s="83"/>
      <c r="E70" s="83"/>
      <c r="F70" s="83"/>
      <c r="G70" s="83"/>
      <c r="H70" s="83"/>
      <c r="I70" s="83"/>
      <c r="J70" s="83"/>
      <c r="K70" s="83"/>
      <c r="L70" s="83"/>
      <c r="M70" s="83"/>
      <c r="N70" s="83"/>
      <c r="O70" s="83"/>
      <c r="P70" s="83"/>
      <c r="Q70" s="83"/>
      <c r="R70" s="83"/>
      <c r="S70" s="83"/>
      <c r="T70" s="83"/>
      <c r="U70" s="83"/>
      <c r="V70" s="83"/>
      <c r="W70" s="83"/>
      <c r="X70" s="83"/>
    </row>
    <row r="71" spans="1:24" ht="15">
      <c r="A71" s="83"/>
      <c r="B71" s="83"/>
      <c r="C71" s="83"/>
      <c r="D71" s="83"/>
      <c r="E71" s="83"/>
      <c r="F71" s="83"/>
      <c r="G71" s="83"/>
      <c r="H71" s="83"/>
      <c r="I71" s="83"/>
      <c r="J71" s="83"/>
      <c r="K71" s="83"/>
      <c r="L71" s="83"/>
      <c r="M71" s="83"/>
      <c r="N71" s="83"/>
      <c r="O71" s="83"/>
      <c r="P71" s="83"/>
      <c r="Q71" s="83"/>
      <c r="R71" s="83"/>
      <c r="S71" s="83"/>
      <c r="T71" s="83"/>
      <c r="U71" s="83"/>
      <c r="V71" s="83"/>
      <c r="W71" s="83"/>
      <c r="X71" s="83"/>
    </row>
    <row r="72" spans="1:24" ht="15">
      <c r="A72" s="83"/>
      <c r="B72" s="83"/>
      <c r="C72" s="83"/>
      <c r="D72" s="83"/>
      <c r="E72" s="83"/>
      <c r="F72" s="83"/>
      <c r="G72" s="83"/>
      <c r="H72" s="83"/>
      <c r="I72" s="83"/>
      <c r="J72" s="83"/>
      <c r="K72" s="83"/>
      <c r="L72" s="83"/>
      <c r="M72" s="83"/>
      <c r="N72" s="83"/>
      <c r="O72" s="83"/>
      <c r="P72" s="83"/>
      <c r="Q72" s="83"/>
      <c r="R72" s="83"/>
      <c r="S72" s="83"/>
      <c r="T72" s="83"/>
      <c r="U72" s="83"/>
      <c r="V72" s="83"/>
      <c r="W72" s="83"/>
      <c r="X72" s="83"/>
    </row>
    <row r="73" spans="1:24" ht="15">
      <c r="A73" s="83"/>
      <c r="B73" s="83"/>
      <c r="C73" s="83"/>
      <c r="D73" s="83"/>
      <c r="E73" s="83"/>
      <c r="F73" s="83"/>
      <c r="G73" s="83"/>
      <c r="H73" s="83"/>
      <c r="I73" s="83"/>
      <c r="J73" s="83"/>
      <c r="K73" s="83"/>
      <c r="L73" s="83"/>
      <c r="M73" s="83"/>
      <c r="N73" s="83"/>
      <c r="O73" s="83"/>
      <c r="P73" s="83"/>
      <c r="Q73" s="83"/>
      <c r="R73" s="83"/>
      <c r="S73" s="83"/>
      <c r="T73" s="83"/>
      <c r="U73" s="83"/>
      <c r="V73" s="83"/>
      <c r="W73" s="83"/>
      <c r="X73" s="83"/>
    </row>
    <row r="74" spans="1:24" ht="15">
      <c r="A74" s="83"/>
      <c r="B74" s="83"/>
      <c r="C74" s="83"/>
      <c r="D74" s="83"/>
      <c r="E74" s="83"/>
      <c r="F74" s="83"/>
      <c r="G74" s="83"/>
      <c r="H74" s="83"/>
      <c r="I74" s="83"/>
      <c r="J74" s="83"/>
      <c r="K74" s="83"/>
      <c r="L74" s="83"/>
      <c r="M74" s="83"/>
      <c r="N74" s="83"/>
      <c r="O74" s="83"/>
      <c r="P74" s="83"/>
      <c r="Q74" s="83"/>
      <c r="R74" s="83"/>
      <c r="S74" s="83"/>
      <c r="T74" s="83"/>
      <c r="U74" s="83"/>
      <c r="V74" s="83"/>
      <c r="W74" s="83"/>
      <c r="X74" s="83"/>
    </row>
    <row r="75" spans="1:24" ht="15">
      <c r="A75" s="83"/>
      <c r="B75" s="83"/>
      <c r="C75" s="83"/>
      <c r="D75" s="83"/>
      <c r="E75" s="83"/>
      <c r="F75" s="83"/>
      <c r="G75" s="83"/>
      <c r="H75" s="83"/>
      <c r="I75" s="83"/>
      <c r="J75" s="83"/>
      <c r="K75" s="83"/>
      <c r="L75" s="83"/>
      <c r="M75" s="83"/>
      <c r="N75" s="83"/>
      <c r="O75" s="83"/>
      <c r="P75" s="83"/>
      <c r="Q75" s="83"/>
      <c r="R75" s="83"/>
      <c r="S75" s="83"/>
      <c r="T75" s="83"/>
      <c r="U75" s="83"/>
      <c r="V75" s="83"/>
      <c r="W75" s="83"/>
      <c r="X75" s="83"/>
    </row>
    <row r="76" spans="1:24" ht="15">
      <c r="A76" s="83"/>
      <c r="B76" s="83"/>
      <c r="C76" s="83"/>
      <c r="D76" s="83"/>
      <c r="E76" s="83"/>
      <c r="F76" s="83"/>
      <c r="G76" s="83"/>
      <c r="H76" s="83"/>
      <c r="I76" s="83"/>
      <c r="J76" s="83"/>
      <c r="K76" s="83"/>
      <c r="L76" s="83"/>
      <c r="M76" s="83"/>
      <c r="N76" s="83"/>
      <c r="O76" s="83"/>
      <c r="P76" s="83"/>
      <c r="Q76" s="83"/>
      <c r="R76" s="83"/>
      <c r="S76" s="83"/>
      <c r="T76" s="83"/>
      <c r="U76" s="83"/>
      <c r="V76" s="83"/>
      <c r="W76" s="83"/>
      <c r="X76" s="83"/>
    </row>
    <row r="77" spans="1:24" ht="15">
      <c r="A77" s="83"/>
      <c r="B77" s="83"/>
      <c r="C77" s="83"/>
      <c r="D77" s="83"/>
      <c r="E77" s="83"/>
      <c r="F77" s="83"/>
      <c r="G77" s="83"/>
      <c r="H77" s="83"/>
      <c r="I77" s="83"/>
      <c r="J77" s="83"/>
      <c r="K77" s="83"/>
      <c r="L77" s="83"/>
      <c r="M77" s="83"/>
      <c r="N77" s="83"/>
      <c r="O77" s="83"/>
      <c r="P77" s="83"/>
      <c r="Q77" s="83"/>
      <c r="R77" s="83"/>
      <c r="S77" s="83"/>
      <c r="T77" s="83"/>
      <c r="U77" s="83"/>
      <c r="V77" s="83"/>
      <c r="W77" s="83"/>
      <c r="X77" s="83"/>
    </row>
    <row r="78" spans="1:24" ht="15">
      <c r="A78" s="83"/>
      <c r="B78" s="83"/>
      <c r="C78" s="83"/>
      <c r="D78" s="83"/>
      <c r="E78" s="83"/>
      <c r="F78" s="83"/>
      <c r="G78" s="83"/>
      <c r="H78" s="83"/>
      <c r="I78" s="83"/>
      <c r="J78" s="83"/>
      <c r="K78" s="83"/>
      <c r="L78" s="83"/>
      <c r="M78" s="83"/>
      <c r="N78" s="83"/>
      <c r="O78" s="83"/>
      <c r="P78" s="83"/>
      <c r="Q78" s="83"/>
      <c r="R78" s="83"/>
      <c r="S78" s="83"/>
      <c r="T78" s="83"/>
      <c r="U78" s="83"/>
      <c r="V78" s="83"/>
      <c r="W78" s="83"/>
      <c r="X78" s="83"/>
    </row>
    <row r="79" spans="1:24" ht="15">
      <c r="A79" s="83"/>
      <c r="B79" s="83"/>
      <c r="C79" s="83"/>
      <c r="D79" s="83"/>
      <c r="E79" s="83"/>
      <c r="F79" s="83"/>
      <c r="G79" s="83"/>
      <c r="H79" s="83"/>
      <c r="I79" s="83"/>
      <c r="J79" s="83"/>
      <c r="K79" s="83"/>
      <c r="L79" s="83"/>
      <c r="M79" s="83"/>
      <c r="N79" s="83"/>
      <c r="O79" s="83"/>
      <c r="P79" s="83"/>
      <c r="Q79" s="83"/>
      <c r="R79" s="83"/>
      <c r="S79" s="83"/>
      <c r="T79" s="83"/>
      <c r="U79" s="83"/>
      <c r="V79" s="83"/>
      <c r="W79" s="83"/>
      <c r="X79" s="83"/>
    </row>
    <row r="80" spans="1:24" ht="15">
      <c r="A80" s="83"/>
      <c r="B80" s="83"/>
      <c r="C80" s="83"/>
      <c r="D80" s="83"/>
      <c r="E80" s="83"/>
      <c r="F80" s="83"/>
      <c r="G80" s="83"/>
      <c r="H80" s="83"/>
      <c r="I80" s="83"/>
      <c r="J80" s="83"/>
      <c r="K80" s="83"/>
      <c r="L80" s="83"/>
      <c r="M80" s="83"/>
      <c r="N80" s="83"/>
      <c r="O80" s="83"/>
      <c r="P80" s="83"/>
      <c r="Q80" s="83"/>
      <c r="R80" s="83"/>
      <c r="S80" s="83"/>
      <c r="T80" s="83"/>
      <c r="U80" s="83"/>
      <c r="V80" s="83"/>
      <c r="W80" s="83"/>
      <c r="X80" s="83"/>
    </row>
    <row r="81" spans="1:24" ht="15">
      <c r="A81" s="83"/>
      <c r="B81" s="83"/>
      <c r="C81" s="83"/>
      <c r="D81" s="83"/>
      <c r="E81" s="83"/>
      <c r="F81" s="83"/>
      <c r="G81" s="83"/>
      <c r="H81" s="83"/>
      <c r="I81" s="83"/>
      <c r="J81" s="83"/>
      <c r="K81" s="83"/>
      <c r="L81" s="83"/>
      <c r="M81" s="83"/>
      <c r="N81" s="83"/>
      <c r="O81" s="83"/>
      <c r="P81" s="83"/>
      <c r="Q81" s="83"/>
      <c r="R81" s="83"/>
      <c r="S81" s="83"/>
      <c r="T81" s="83"/>
      <c r="U81" s="83"/>
      <c r="V81" s="83"/>
      <c r="W81" s="83"/>
      <c r="X81" s="83"/>
    </row>
    <row r="82" spans="1:24" ht="15">
      <c r="A82" s="83"/>
      <c r="B82" s="83"/>
      <c r="C82" s="83"/>
      <c r="D82" s="83"/>
      <c r="E82" s="83"/>
      <c r="F82" s="83"/>
      <c r="G82" s="83"/>
      <c r="H82" s="83"/>
      <c r="I82" s="83"/>
      <c r="J82" s="83"/>
      <c r="K82" s="83"/>
      <c r="L82" s="83"/>
      <c r="M82" s="83"/>
      <c r="N82" s="83"/>
      <c r="O82" s="83"/>
      <c r="P82" s="83"/>
      <c r="Q82" s="83"/>
      <c r="R82" s="83"/>
      <c r="S82" s="83"/>
      <c r="T82" s="83"/>
      <c r="U82" s="83"/>
      <c r="V82" s="83"/>
      <c r="W82" s="83"/>
      <c r="X82" s="83"/>
    </row>
    <row r="83" spans="1:24" ht="15">
      <c r="A83" s="83"/>
      <c r="B83" s="83"/>
      <c r="C83" s="83"/>
      <c r="D83" s="83"/>
      <c r="E83" s="83"/>
      <c r="F83" s="83"/>
      <c r="G83" s="83"/>
      <c r="H83" s="83"/>
      <c r="I83" s="83"/>
      <c r="J83" s="83"/>
      <c r="K83" s="83"/>
      <c r="L83" s="83"/>
      <c r="M83" s="83"/>
      <c r="N83" s="83"/>
      <c r="O83" s="83"/>
      <c r="P83" s="83"/>
      <c r="Q83" s="83"/>
      <c r="R83" s="83"/>
      <c r="S83" s="83"/>
      <c r="T83" s="83"/>
      <c r="U83" s="83"/>
      <c r="V83" s="83"/>
      <c r="W83" s="83"/>
      <c r="X83" s="83"/>
    </row>
    <row r="84" spans="1:24" ht="15">
      <c r="A84" s="83"/>
      <c r="B84" s="83"/>
      <c r="C84" s="83"/>
      <c r="D84" s="83"/>
      <c r="E84" s="83"/>
      <c r="F84" s="83"/>
      <c r="G84" s="83"/>
      <c r="H84" s="83"/>
      <c r="I84" s="83"/>
      <c r="J84" s="83"/>
      <c r="K84" s="83"/>
      <c r="L84" s="83"/>
      <c r="M84" s="83"/>
      <c r="N84" s="83"/>
      <c r="O84" s="83"/>
      <c r="P84" s="83"/>
      <c r="Q84" s="83"/>
      <c r="R84" s="83"/>
      <c r="S84" s="83"/>
      <c r="T84" s="83"/>
      <c r="U84" s="83"/>
      <c r="V84" s="83"/>
      <c r="W84" s="83"/>
      <c r="X84" s="83"/>
    </row>
    <row r="85" spans="1:24" ht="15">
      <c r="A85" s="83"/>
      <c r="B85" s="83"/>
      <c r="C85" s="83"/>
      <c r="D85" s="83"/>
      <c r="E85" s="83"/>
      <c r="F85" s="83"/>
      <c r="G85" s="83"/>
      <c r="H85" s="83"/>
      <c r="I85" s="83"/>
      <c r="J85" s="83"/>
      <c r="K85" s="83"/>
      <c r="L85" s="83"/>
      <c r="M85" s="83"/>
      <c r="N85" s="83"/>
      <c r="O85" s="83"/>
      <c r="P85" s="83"/>
      <c r="Q85" s="83"/>
      <c r="R85" s="83"/>
      <c r="S85" s="83"/>
      <c r="T85" s="83"/>
      <c r="U85" s="83"/>
      <c r="V85" s="83"/>
      <c r="W85" s="83"/>
      <c r="X85" s="83"/>
    </row>
    <row r="86" spans="1:24" ht="15">
      <c r="A86" s="83"/>
      <c r="B86" s="83"/>
      <c r="C86" s="83"/>
      <c r="D86" s="83"/>
      <c r="E86" s="83"/>
      <c r="F86" s="83"/>
      <c r="G86" s="83"/>
      <c r="H86" s="83"/>
      <c r="I86" s="83"/>
      <c r="J86" s="83"/>
      <c r="K86" s="83"/>
      <c r="L86" s="83"/>
      <c r="M86" s="83"/>
      <c r="N86" s="83"/>
      <c r="O86" s="83"/>
      <c r="P86" s="83"/>
      <c r="Q86" s="83"/>
      <c r="R86" s="83"/>
      <c r="S86" s="83"/>
      <c r="T86" s="83"/>
      <c r="U86" s="83"/>
      <c r="V86" s="83"/>
      <c r="W86" s="83"/>
      <c r="X86" s="83"/>
    </row>
    <row r="87" spans="1:24" ht="15">
      <c r="A87" s="83"/>
      <c r="B87" s="83"/>
      <c r="C87" s="83"/>
      <c r="D87" s="83"/>
      <c r="E87" s="83"/>
      <c r="F87" s="83"/>
      <c r="G87" s="83"/>
      <c r="H87" s="83"/>
      <c r="I87" s="83"/>
      <c r="J87" s="83"/>
      <c r="K87" s="83"/>
      <c r="L87" s="83"/>
      <c r="M87" s="83"/>
      <c r="N87" s="83"/>
      <c r="O87" s="83"/>
      <c r="P87" s="83"/>
      <c r="Q87" s="83"/>
      <c r="R87" s="83"/>
      <c r="S87" s="83"/>
      <c r="T87" s="83"/>
      <c r="U87" s="83"/>
      <c r="V87" s="83"/>
      <c r="W87" s="83"/>
      <c r="X87" s="83"/>
    </row>
    <row r="88" spans="1:24" ht="15">
      <c r="A88" s="83"/>
      <c r="B88" s="83"/>
      <c r="C88" s="83"/>
      <c r="D88" s="83"/>
      <c r="E88" s="83"/>
      <c r="F88" s="83"/>
      <c r="G88" s="83"/>
      <c r="H88" s="83"/>
      <c r="I88" s="83"/>
      <c r="J88" s="83"/>
      <c r="K88" s="83"/>
      <c r="L88" s="83"/>
      <c r="M88" s="83"/>
      <c r="N88" s="83"/>
      <c r="O88" s="83"/>
      <c r="P88" s="83"/>
      <c r="Q88" s="83"/>
      <c r="R88" s="83"/>
      <c r="S88" s="83"/>
      <c r="T88" s="83"/>
      <c r="U88" s="83"/>
      <c r="V88" s="83"/>
      <c r="W88" s="83"/>
      <c r="X88" s="83"/>
    </row>
    <row r="89" spans="1:24" ht="15">
      <c r="A89" s="83"/>
      <c r="B89" s="83"/>
      <c r="C89" s="83"/>
      <c r="D89" s="83"/>
      <c r="E89" s="83"/>
      <c r="F89" s="83"/>
      <c r="G89" s="83"/>
      <c r="H89" s="83"/>
      <c r="I89" s="83"/>
      <c r="J89" s="83"/>
      <c r="K89" s="83"/>
      <c r="L89" s="83"/>
      <c r="M89" s="83"/>
      <c r="N89" s="83"/>
      <c r="O89" s="83"/>
      <c r="P89" s="83"/>
      <c r="Q89" s="83"/>
      <c r="R89" s="83"/>
      <c r="S89" s="83"/>
      <c r="T89" s="83"/>
      <c r="U89" s="83"/>
      <c r="V89" s="83"/>
      <c r="W89" s="83"/>
      <c r="X89" s="83"/>
    </row>
    <row r="90" spans="1:24" ht="15">
      <c r="A90" s="83"/>
      <c r="B90" s="83"/>
      <c r="C90" s="83"/>
      <c r="D90" s="83"/>
      <c r="E90" s="83"/>
      <c r="F90" s="83"/>
      <c r="G90" s="83"/>
      <c r="H90" s="83"/>
      <c r="I90" s="83"/>
      <c r="J90" s="83"/>
      <c r="K90" s="83"/>
      <c r="L90" s="83"/>
      <c r="M90" s="83"/>
      <c r="N90" s="83"/>
      <c r="O90" s="83"/>
      <c r="P90" s="83"/>
      <c r="Q90" s="83"/>
      <c r="R90" s="83"/>
      <c r="S90" s="83"/>
      <c r="T90" s="83"/>
      <c r="U90" s="83"/>
      <c r="V90" s="83"/>
      <c r="W90" s="83"/>
      <c r="X90" s="83"/>
    </row>
    <row r="91" spans="1:24" ht="15">
      <c r="A91" s="83"/>
      <c r="B91" s="83"/>
      <c r="C91" s="83"/>
      <c r="D91" s="83"/>
      <c r="E91" s="83"/>
      <c r="F91" s="83"/>
      <c r="G91" s="83"/>
      <c r="H91" s="83"/>
      <c r="I91" s="83"/>
      <c r="J91" s="83"/>
      <c r="K91" s="83"/>
      <c r="L91" s="83"/>
      <c r="M91" s="83"/>
      <c r="N91" s="83"/>
      <c r="O91" s="83"/>
      <c r="P91" s="83"/>
      <c r="Q91" s="83"/>
      <c r="R91" s="83"/>
      <c r="S91" s="83"/>
      <c r="T91" s="83"/>
      <c r="U91" s="83"/>
      <c r="V91" s="83"/>
      <c r="W91" s="83"/>
      <c r="X91" s="83"/>
    </row>
    <row r="92" spans="1:24" ht="15">
      <c r="A92" s="83"/>
      <c r="B92" s="83"/>
      <c r="C92" s="83"/>
      <c r="D92" s="83"/>
      <c r="E92" s="83"/>
      <c r="F92" s="83"/>
      <c r="G92" s="83"/>
      <c r="H92" s="83"/>
      <c r="I92" s="83"/>
      <c r="J92" s="83"/>
      <c r="K92" s="83"/>
      <c r="L92" s="83"/>
      <c r="M92" s="83"/>
      <c r="N92" s="83"/>
      <c r="O92" s="83"/>
      <c r="P92" s="83"/>
      <c r="Q92" s="83"/>
      <c r="R92" s="83"/>
      <c r="S92" s="83"/>
      <c r="T92" s="83"/>
      <c r="U92" s="83"/>
      <c r="V92" s="83"/>
      <c r="W92" s="83"/>
      <c r="X92" s="83"/>
    </row>
    <row r="93" spans="1:24" ht="15">
      <c r="A93" s="83"/>
      <c r="B93" s="83"/>
      <c r="C93" s="83"/>
      <c r="D93" s="83"/>
      <c r="E93" s="83"/>
      <c r="F93" s="83"/>
      <c r="G93" s="83"/>
      <c r="H93" s="83"/>
      <c r="I93" s="83"/>
      <c r="J93" s="83"/>
      <c r="K93" s="83"/>
      <c r="L93" s="83"/>
      <c r="M93" s="83"/>
      <c r="N93" s="83"/>
      <c r="O93" s="83"/>
      <c r="P93" s="83"/>
      <c r="Q93" s="83"/>
      <c r="R93" s="83"/>
      <c r="S93" s="83"/>
      <c r="T93" s="83"/>
      <c r="U93" s="83"/>
      <c r="V93" s="83"/>
      <c r="W93" s="83"/>
      <c r="X93" s="83"/>
    </row>
    <row r="94" spans="1:24" ht="15">
      <c r="A94" s="83"/>
      <c r="B94" s="83"/>
      <c r="C94" s="83"/>
      <c r="D94" s="83"/>
      <c r="E94" s="83"/>
      <c r="F94" s="83"/>
      <c r="G94" s="83"/>
      <c r="H94" s="83"/>
      <c r="I94" s="83"/>
      <c r="J94" s="83"/>
      <c r="K94" s="83"/>
      <c r="L94" s="83"/>
      <c r="M94" s="83"/>
      <c r="N94" s="83"/>
      <c r="O94" s="83"/>
      <c r="P94" s="83"/>
      <c r="Q94" s="83"/>
      <c r="R94" s="83"/>
      <c r="S94" s="83"/>
      <c r="T94" s="83"/>
      <c r="U94" s="83"/>
      <c r="V94" s="83"/>
      <c r="W94" s="83"/>
      <c r="X94" s="83"/>
    </row>
    <row r="95" spans="1:24" ht="15">
      <c r="A95" s="83"/>
      <c r="B95" s="83"/>
      <c r="C95" s="83"/>
      <c r="D95" s="83"/>
      <c r="E95" s="83"/>
      <c r="F95" s="83"/>
      <c r="G95" s="83"/>
      <c r="H95" s="83"/>
      <c r="I95" s="83"/>
      <c r="J95" s="83"/>
      <c r="K95" s="83"/>
      <c r="L95" s="83"/>
      <c r="M95" s="83"/>
      <c r="N95" s="83"/>
      <c r="O95" s="83"/>
      <c r="P95" s="83"/>
      <c r="Q95" s="83"/>
      <c r="R95" s="83"/>
      <c r="S95" s="83"/>
      <c r="T95" s="83"/>
      <c r="U95" s="83"/>
      <c r="V95" s="83"/>
      <c r="W95" s="83"/>
      <c r="X95" s="83"/>
    </row>
    <row r="96" spans="1:24" ht="15">
      <c r="A96" s="83"/>
      <c r="B96" s="83"/>
      <c r="C96" s="83"/>
      <c r="D96" s="83"/>
      <c r="E96" s="83"/>
      <c r="F96" s="83"/>
      <c r="G96" s="83"/>
      <c r="H96" s="83"/>
      <c r="I96" s="83"/>
      <c r="J96" s="83"/>
      <c r="K96" s="83"/>
      <c r="L96" s="83"/>
      <c r="M96" s="83"/>
      <c r="N96" s="83"/>
      <c r="O96" s="83"/>
      <c r="P96" s="83"/>
      <c r="Q96" s="83"/>
      <c r="R96" s="83"/>
      <c r="S96" s="83"/>
      <c r="T96" s="83"/>
      <c r="U96" s="83"/>
      <c r="V96" s="83"/>
      <c r="W96" s="83"/>
      <c r="X96" s="83"/>
    </row>
    <row r="97" spans="1:24" ht="15">
      <c r="A97" s="83"/>
      <c r="B97" s="83"/>
      <c r="C97" s="83"/>
      <c r="D97" s="83"/>
      <c r="E97" s="83"/>
      <c r="F97" s="83"/>
      <c r="G97" s="83"/>
      <c r="H97" s="83"/>
      <c r="I97" s="83"/>
      <c r="J97" s="83"/>
      <c r="K97" s="83"/>
      <c r="L97" s="83"/>
      <c r="M97" s="83"/>
      <c r="N97" s="83"/>
      <c r="O97" s="83"/>
      <c r="P97" s="83"/>
      <c r="Q97" s="83"/>
      <c r="R97" s="83"/>
      <c r="S97" s="83"/>
      <c r="T97" s="83"/>
      <c r="U97" s="83"/>
      <c r="V97" s="83"/>
      <c r="W97" s="83"/>
      <c r="X97" s="83"/>
    </row>
    <row r="98" spans="1:24" ht="15">
      <c r="A98" s="83"/>
      <c r="B98" s="83"/>
      <c r="C98" s="83"/>
      <c r="D98" s="83"/>
      <c r="E98" s="83"/>
      <c r="F98" s="83"/>
      <c r="G98" s="83"/>
      <c r="H98" s="83"/>
      <c r="I98" s="83"/>
      <c r="J98" s="83"/>
      <c r="K98" s="83"/>
      <c r="L98" s="83"/>
      <c r="M98" s="83"/>
      <c r="N98" s="83"/>
      <c r="O98" s="83"/>
      <c r="P98" s="83"/>
      <c r="Q98" s="83"/>
      <c r="R98" s="83"/>
      <c r="S98" s="83"/>
      <c r="T98" s="83"/>
      <c r="U98" s="83"/>
      <c r="V98" s="83"/>
      <c r="W98" s="83"/>
      <c r="X98" s="83"/>
    </row>
    <row r="99" spans="1:24" ht="15">
      <c r="A99" s="83"/>
      <c r="B99" s="83"/>
      <c r="C99" s="83"/>
      <c r="D99" s="83"/>
      <c r="E99" s="83"/>
      <c r="F99" s="83"/>
      <c r="G99" s="83"/>
      <c r="H99" s="83"/>
      <c r="I99" s="83"/>
      <c r="J99" s="83"/>
      <c r="K99" s="83"/>
      <c r="L99" s="83"/>
      <c r="M99" s="83"/>
      <c r="N99" s="83"/>
      <c r="O99" s="83"/>
      <c r="P99" s="83"/>
      <c r="Q99" s="83"/>
      <c r="R99" s="83"/>
      <c r="S99" s="83"/>
      <c r="T99" s="83"/>
      <c r="U99" s="83"/>
      <c r="V99" s="83"/>
      <c r="W99" s="83"/>
      <c r="X99" s="83"/>
    </row>
    <row r="100" spans="1:24" ht="1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row>
    <row r="101" spans="1:24" ht="1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row>
    <row r="102" spans="1:24" ht="1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row>
    <row r="103" spans="1:24" ht="1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row>
    <row r="104" spans="1:24" ht="1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row>
    <row r="105" spans="1:24" ht="1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row>
    <row r="106" spans="1:24" ht="1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row>
    <row r="107" spans="1:24" ht="1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row>
    <row r="108" spans="1:24" ht="1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row>
    <row r="109" spans="1:24" ht="1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row>
    <row r="110" spans="1:24" ht="1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row>
    <row r="111" spans="1:24" ht="1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row>
    <row r="112" spans="1:24" ht="1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row>
    <row r="360" ht="15">
      <c r="A360" s="400"/>
    </row>
    <row r="493" spans="1:6" ht="23.25">
      <c r="A493" s="52"/>
      <c r="B493" s="52"/>
      <c r="C493" s="52"/>
      <c r="D493" s="52"/>
      <c r="E493" s="52"/>
      <c r="F493" s="52"/>
    </row>
    <row r="494" spans="1:6" ht="30">
      <c r="A494" s="63" t="s">
        <v>301</v>
      </c>
      <c r="B494" s="52"/>
      <c r="C494" s="52"/>
      <c r="D494" s="52"/>
      <c r="E494" s="52"/>
      <c r="F494" s="52"/>
    </row>
    <row r="495" spans="1:6" ht="30">
      <c r="A495" s="63" t="s">
        <v>302</v>
      </c>
      <c r="B495" s="52"/>
      <c r="C495" s="52"/>
      <c r="D495" s="52"/>
      <c r="E495" s="52"/>
      <c r="F495" s="52"/>
    </row>
    <row r="496" spans="1:6" ht="23.25">
      <c r="A496" s="52"/>
      <c r="B496" s="52"/>
      <c r="C496" s="52"/>
      <c r="D496" s="52"/>
      <c r="E496" s="52"/>
      <c r="F496" s="52"/>
    </row>
    <row r="497" spans="1:6" ht="23.25">
      <c r="A497" s="53" t="s">
        <v>303</v>
      </c>
      <c r="B497" s="53" t="s">
        <v>336</v>
      </c>
      <c r="C497" s="52"/>
      <c r="D497" s="52"/>
      <c r="E497" s="52"/>
      <c r="F497" s="52"/>
    </row>
    <row r="498" spans="1:6" ht="25.5">
      <c r="A498" s="59" t="s">
        <v>304</v>
      </c>
      <c r="B498" s="58">
        <v>5</v>
      </c>
      <c r="C498" s="52"/>
      <c r="D498" s="52"/>
      <c r="E498" s="52"/>
      <c r="F498" s="52"/>
    </row>
    <row r="499" spans="1:6" ht="25.5">
      <c r="A499" s="59" t="s">
        <v>300</v>
      </c>
      <c r="B499" s="58">
        <v>0</v>
      </c>
      <c r="C499" s="52"/>
      <c r="D499" s="52"/>
      <c r="E499" s="52"/>
      <c r="F499" s="52"/>
    </row>
    <row r="500" spans="1:6" ht="23.25">
      <c r="A500" s="52"/>
      <c r="B500" s="52"/>
      <c r="C500" s="52"/>
      <c r="D500" s="52"/>
      <c r="E500" s="52"/>
      <c r="F500" s="52"/>
    </row>
    <row r="501" spans="1:6" ht="30">
      <c r="A501" s="62" t="s">
        <v>305</v>
      </c>
      <c r="B501" s="52"/>
      <c r="C501" s="52"/>
      <c r="D501" s="52"/>
      <c r="E501" s="52"/>
      <c r="F501" s="52"/>
    </row>
    <row r="502" spans="1:6" ht="25.5">
      <c r="A502" s="58">
        <v>5</v>
      </c>
      <c r="B502" s="52"/>
      <c r="C502" s="52"/>
      <c r="D502" s="52"/>
      <c r="E502" s="52"/>
      <c r="F502" s="52"/>
    </row>
    <row r="503" spans="1:6" ht="25.5">
      <c r="A503" s="58">
        <v>6</v>
      </c>
      <c r="B503" s="52"/>
      <c r="C503" s="52"/>
      <c r="D503" s="52"/>
      <c r="E503" s="52"/>
      <c r="F503" s="52"/>
    </row>
    <row r="504" spans="1:6" ht="25.5">
      <c r="A504" s="58">
        <v>7</v>
      </c>
      <c r="B504" s="52"/>
      <c r="C504" s="52"/>
      <c r="D504" s="52"/>
      <c r="E504" s="52"/>
      <c r="F504" s="52"/>
    </row>
    <row r="505" spans="1:6" ht="25.5">
      <c r="A505" s="58">
        <v>8</v>
      </c>
      <c r="B505" s="52"/>
      <c r="C505" s="52"/>
      <c r="D505" s="52"/>
      <c r="E505" s="52"/>
      <c r="F505" s="52"/>
    </row>
    <row r="506" spans="1:6" ht="25.5">
      <c r="A506" s="58">
        <v>9</v>
      </c>
      <c r="B506" s="52"/>
      <c r="C506" s="52"/>
      <c r="D506" s="52"/>
      <c r="E506" s="52"/>
      <c r="F506" s="52"/>
    </row>
    <row r="507" spans="1:6" ht="25.5">
      <c r="A507" s="58">
        <v>10</v>
      </c>
      <c r="B507" s="52"/>
      <c r="C507" s="52"/>
      <c r="D507" s="52"/>
      <c r="E507" s="52"/>
      <c r="F507" s="52"/>
    </row>
    <row r="508" spans="1:6" ht="25.5">
      <c r="A508" s="58">
        <v>11</v>
      </c>
      <c r="B508" s="52"/>
      <c r="C508" s="52"/>
      <c r="D508" s="52"/>
      <c r="E508" s="52"/>
      <c r="F508" s="52"/>
    </row>
    <row r="509" spans="1:6" ht="25.5">
      <c r="A509" s="58">
        <v>12</v>
      </c>
      <c r="B509" s="52"/>
      <c r="C509" s="52"/>
      <c r="D509" s="52"/>
      <c r="E509" s="52"/>
      <c r="F509" s="52"/>
    </row>
    <row r="510" spans="1:6" ht="25.5">
      <c r="A510" s="58">
        <v>13</v>
      </c>
      <c r="B510" s="52"/>
      <c r="C510" s="52"/>
      <c r="D510" s="52"/>
      <c r="E510" s="52"/>
      <c r="F510" s="52"/>
    </row>
    <row r="511" spans="1:6" ht="25.5">
      <c r="A511" s="58">
        <v>14</v>
      </c>
      <c r="B511" s="52"/>
      <c r="C511" s="52"/>
      <c r="D511" s="52"/>
      <c r="E511" s="52"/>
      <c r="F511" s="52"/>
    </row>
    <row r="512" spans="1:6" ht="25.5">
      <c r="A512" s="58">
        <v>15</v>
      </c>
      <c r="B512" s="52"/>
      <c r="C512" s="52"/>
      <c r="D512" s="52"/>
      <c r="E512" s="52"/>
      <c r="F512" s="52"/>
    </row>
    <row r="513" spans="1:6" ht="25.5">
      <c r="A513" s="58">
        <v>16</v>
      </c>
      <c r="B513" s="52"/>
      <c r="C513" s="52"/>
      <c r="D513" s="52"/>
      <c r="E513" s="52"/>
      <c r="F513" s="52"/>
    </row>
    <row r="514" spans="1:6" ht="25.5">
      <c r="A514" s="58">
        <v>17</v>
      </c>
      <c r="B514" s="52"/>
      <c r="C514" s="52"/>
      <c r="D514" s="52"/>
      <c r="E514" s="52"/>
      <c r="F514" s="52"/>
    </row>
    <row r="515" spans="1:6" ht="25.5">
      <c r="A515" s="58">
        <v>18</v>
      </c>
      <c r="B515" s="52"/>
      <c r="C515" s="52"/>
      <c r="D515" s="52"/>
      <c r="E515" s="52"/>
      <c r="F515" s="52"/>
    </row>
    <row r="516" spans="1:6" ht="25.5">
      <c r="A516" s="58">
        <v>19</v>
      </c>
      <c r="B516" s="52"/>
      <c r="C516" s="52"/>
      <c r="D516" s="52"/>
      <c r="E516" s="52"/>
      <c r="F516" s="52"/>
    </row>
    <row r="517" spans="1:6" ht="25.5">
      <c r="A517" s="58">
        <v>20</v>
      </c>
      <c r="B517" s="52"/>
      <c r="C517" s="52"/>
      <c r="D517" s="52"/>
      <c r="E517" s="52"/>
      <c r="F517" s="52"/>
    </row>
    <row r="518" spans="1:6" ht="25.5">
      <c r="A518" s="58">
        <v>21</v>
      </c>
      <c r="B518" s="52"/>
      <c r="C518" s="52"/>
      <c r="D518" s="52"/>
      <c r="E518" s="52"/>
      <c r="F518" s="52"/>
    </row>
    <row r="519" spans="1:6" ht="25.5">
      <c r="A519" s="58">
        <v>22</v>
      </c>
      <c r="B519" s="52"/>
      <c r="C519" s="52"/>
      <c r="D519" s="52"/>
      <c r="E519" s="52"/>
      <c r="F519" s="52"/>
    </row>
    <row r="520" spans="1:6" ht="25.5">
      <c r="A520" s="58">
        <v>23</v>
      </c>
      <c r="B520" s="52"/>
      <c r="C520" s="52"/>
      <c r="D520" s="52"/>
      <c r="E520" s="52"/>
      <c r="F520" s="52"/>
    </row>
    <row r="521" spans="1:6" ht="25.5">
      <c r="A521" s="58">
        <v>24</v>
      </c>
      <c r="B521" s="52"/>
      <c r="C521" s="52"/>
      <c r="D521" s="52"/>
      <c r="E521" s="52"/>
      <c r="F521" s="52"/>
    </row>
    <row r="522" spans="1:6" ht="25.5">
      <c r="A522" s="58">
        <v>25</v>
      </c>
      <c r="B522" s="52"/>
      <c r="C522" s="52"/>
      <c r="D522" s="52"/>
      <c r="E522" s="52"/>
      <c r="F522" s="52"/>
    </row>
    <row r="523" spans="1:6" ht="25.5">
      <c r="A523" s="58">
        <v>26</v>
      </c>
      <c r="B523" s="52"/>
      <c r="C523" s="52"/>
      <c r="D523" s="52"/>
      <c r="E523" s="52"/>
      <c r="F523" s="52"/>
    </row>
    <row r="524" spans="1:6" ht="25.5">
      <c r="A524" s="58">
        <v>27</v>
      </c>
      <c r="B524" s="52"/>
      <c r="C524" s="52"/>
      <c r="D524" s="52"/>
      <c r="E524" s="52"/>
      <c r="F524" s="52"/>
    </row>
    <row r="525" spans="1:6" ht="25.5">
      <c r="A525" s="58">
        <v>28</v>
      </c>
      <c r="B525" s="52"/>
      <c r="C525" s="52"/>
      <c r="D525" s="52"/>
      <c r="E525" s="52"/>
      <c r="F525" s="52"/>
    </row>
    <row r="526" spans="1:6" ht="25.5">
      <c r="A526" s="58">
        <v>29</v>
      </c>
      <c r="B526" s="52"/>
      <c r="C526" s="52"/>
      <c r="D526" s="52"/>
      <c r="E526" s="52"/>
      <c r="F526" s="52"/>
    </row>
    <row r="527" spans="1:6" ht="25.5">
      <c r="A527" s="58">
        <v>30</v>
      </c>
      <c r="B527" s="52"/>
      <c r="C527" s="52"/>
      <c r="D527" s="52"/>
      <c r="E527" s="52"/>
      <c r="F527" s="52"/>
    </row>
    <row r="528" spans="1:6" ht="25.5">
      <c r="A528" s="58">
        <v>31</v>
      </c>
      <c r="B528" s="52"/>
      <c r="C528" s="52"/>
      <c r="D528" s="52"/>
      <c r="E528" s="52"/>
      <c r="F528" s="52"/>
    </row>
    <row r="529" spans="1:6" ht="25.5">
      <c r="A529" s="58">
        <v>32</v>
      </c>
      <c r="B529" s="52"/>
      <c r="C529" s="52"/>
      <c r="D529" s="52"/>
      <c r="E529" s="52"/>
      <c r="F529" s="52"/>
    </row>
    <row r="530" spans="1:6" ht="25.5">
      <c r="A530" s="58">
        <v>33</v>
      </c>
      <c r="B530" s="52"/>
      <c r="C530" s="52"/>
      <c r="D530" s="52"/>
      <c r="E530" s="52"/>
      <c r="F530" s="52"/>
    </row>
    <row r="531" spans="1:6" ht="25.5">
      <c r="A531" s="58">
        <v>34</v>
      </c>
      <c r="B531" s="52"/>
      <c r="C531" s="52"/>
      <c r="D531" s="52"/>
      <c r="E531" s="52"/>
      <c r="F531" s="52"/>
    </row>
    <row r="532" spans="1:6" ht="25.5">
      <c r="A532" s="58">
        <v>35</v>
      </c>
      <c r="B532" s="52"/>
      <c r="C532" s="52"/>
      <c r="D532" s="52"/>
      <c r="E532" s="52"/>
      <c r="F532" s="52"/>
    </row>
    <row r="533" spans="1:6" ht="25.5">
      <c r="A533" s="58">
        <v>36</v>
      </c>
      <c r="B533" s="52"/>
      <c r="C533" s="52"/>
      <c r="D533" s="52"/>
      <c r="E533" s="52"/>
      <c r="F533" s="52"/>
    </row>
    <row r="534" spans="1:6" ht="25.5">
      <c r="A534" s="58">
        <v>37</v>
      </c>
      <c r="B534" s="52"/>
      <c r="C534" s="52"/>
      <c r="D534" s="52"/>
      <c r="E534" s="52"/>
      <c r="F534" s="52"/>
    </row>
    <row r="535" spans="1:6" ht="25.5">
      <c r="A535" s="58">
        <v>38</v>
      </c>
      <c r="B535" s="52"/>
      <c r="C535" s="52"/>
      <c r="D535" s="52"/>
      <c r="E535" s="52"/>
      <c r="F535" s="52"/>
    </row>
    <row r="536" spans="1:6" ht="25.5">
      <c r="A536" s="58">
        <v>39</v>
      </c>
      <c r="B536" s="52"/>
      <c r="C536" s="52"/>
      <c r="D536" s="52"/>
      <c r="E536" s="52"/>
      <c r="F536" s="52"/>
    </row>
    <row r="537" spans="1:6" ht="25.5">
      <c r="A537" s="58">
        <v>40</v>
      </c>
      <c r="B537" s="52"/>
      <c r="C537" s="52"/>
      <c r="D537" s="52"/>
      <c r="E537" s="52"/>
      <c r="F537" s="52"/>
    </row>
    <row r="538" spans="1:6" ht="25.5">
      <c r="A538" s="491"/>
      <c r="B538" s="52"/>
      <c r="C538" s="52"/>
      <c r="D538" s="52"/>
      <c r="E538" s="52"/>
      <c r="F538" s="52"/>
    </row>
    <row r="539" spans="1:6" ht="30">
      <c r="A539" s="60" t="s">
        <v>311</v>
      </c>
      <c r="B539" s="52"/>
      <c r="C539" s="52"/>
      <c r="D539" s="52"/>
      <c r="E539" s="52"/>
      <c r="F539" s="52"/>
    </row>
    <row r="540" spans="1:6" ht="25.5">
      <c r="A540" s="58">
        <v>60</v>
      </c>
      <c r="B540" s="52"/>
      <c r="C540" s="52"/>
      <c r="D540" s="52"/>
      <c r="E540" s="52"/>
      <c r="F540" s="52"/>
    </row>
    <row r="541" spans="1:6" ht="25.5">
      <c r="A541" s="58">
        <v>61</v>
      </c>
      <c r="B541" s="52"/>
      <c r="C541" s="52"/>
      <c r="D541" s="52"/>
      <c r="E541" s="52"/>
      <c r="F541" s="52"/>
    </row>
    <row r="542" spans="1:6" ht="25.5">
      <c r="A542" s="58">
        <v>62</v>
      </c>
      <c r="B542" s="52"/>
      <c r="C542" s="52"/>
      <c r="D542" s="52"/>
      <c r="E542" s="52"/>
      <c r="F542" s="52"/>
    </row>
    <row r="543" spans="1:6" ht="25.5">
      <c r="A543" s="58">
        <v>63</v>
      </c>
      <c r="B543" s="52"/>
      <c r="C543" s="52"/>
      <c r="D543" s="52"/>
      <c r="E543" s="52"/>
      <c r="F543" s="52"/>
    </row>
    <row r="544" spans="1:6" ht="25.5">
      <c r="A544" s="58">
        <v>64</v>
      </c>
      <c r="B544" s="52"/>
      <c r="C544" s="52"/>
      <c r="D544" s="52"/>
      <c r="E544" s="52"/>
      <c r="F544" s="52"/>
    </row>
    <row r="545" spans="1:6" ht="25.5">
      <c r="A545" s="58">
        <v>65</v>
      </c>
      <c r="B545" s="52"/>
      <c r="C545" s="52"/>
      <c r="D545" s="52"/>
      <c r="E545" s="52"/>
      <c r="F545" s="52"/>
    </row>
    <row r="546" spans="1:6" ht="25.5">
      <c r="A546" s="58">
        <v>66</v>
      </c>
      <c r="B546" s="52"/>
      <c r="C546" s="52"/>
      <c r="D546" s="52"/>
      <c r="E546" s="52"/>
      <c r="F546" s="52"/>
    </row>
    <row r="547" spans="1:6" ht="25.5">
      <c r="A547" s="58">
        <v>67</v>
      </c>
      <c r="B547" s="52"/>
      <c r="C547" s="52"/>
      <c r="D547" s="52"/>
      <c r="E547" s="52"/>
      <c r="F547" s="52"/>
    </row>
    <row r="548" spans="1:6" ht="25.5">
      <c r="A548" s="58">
        <v>68</v>
      </c>
      <c r="B548" s="52"/>
      <c r="C548" s="52"/>
      <c r="D548" s="52"/>
      <c r="E548" s="52"/>
      <c r="F548" s="52"/>
    </row>
    <row r="549" spans="1:6" ht="25.5">
      <c r="A549" s="58">
        <v>69</v>
      </c>
      <c r="B549" s="52"/>
      <c r="C549" s="52"/>
      <c r="D549" s="52"/>
      <c r="E549" s="52"/>
      <c r="F549" s="52"/>
    </row>
    <row r="550" spans="1:6" ht="25.5">
      <c r="A550" s="58">
        <v>70</v>
      </c>
      <c r="B550" s="52"/>
      <c r="C550" s="52"/>
      <c r="D550" s="52"/>
      <c r="E550" s="52"/>
      <c r="F550" s="52"/>
    </row>
    <row r="551" spans="1:6" ht="25.5">
      <c r="A551" s="58">
        <v>71</v>
      </c>
      <c r="B551" s="52"/>
      <c r="C551" s="52"/>
      <c r="D551" s="52"/>
      <c r="E551" s="52"/>
      <c r="F551" s="52"/>
    </row>
    <row r="552" spans="1:6" ht="25.5">
      <c r="A552" s="58">
        <v>72</v>
      </c>
      <c r="B552" s="52"/>
      <c r="C552" s="52"/>
      <c r="D552" s="52"/>
      <c r="E552" s="52"/>
      <c r="F552" s="52"/>
    </row>
    <row r="553" spans="1:6" ht="25.5">
      <c r="A553" s="58">
        <v>73</v>
      </c>
      <c r="B553" s="52"/>
      <c r="C553" s="52"/>
      <c r="D553" s="52"/>
      <c r="E553" s="52"/>
      <c r="F553" s="52"/>
    </row>
    <row r="554" spans="1:6" ht="25.5">
      <c r="A554" s="58">
        <v>74</v>
      </c>
      <c r="B554" s="52"/>
      <c r="C554" s="52"/>
      <c r="D554" s="52"/>
      <c r="E554" s="52"/>
      <c r="F554" s="52"/>
    </row>
    <row r="555" spans="1:6" ht="25.5">
      <c r="A555" s="58">
        <v>75</v>
      </c>
      <c r="B555" s="52"/>
      <c r="C555" s="52"/>
      <c r="D555" s="52"/>
      <c r="E555" s="52"/>
      <c r="F555" s="52"/>
    </row>
    <row r="556" spans="1:6" ht="25.5">
      <c r="A556" s="58">
        <v>76</v>
      </c>
      <c r="B556" s="52"/>
      <c r="C556" s="52"/>
      <c r="D556" s="52"/>
      <c r="E556" s="52"/>
      <c r="F556" s="52"/>
    </row>
    <row r="557" spans="1:6" ht="25.5">
      <c r="A557" s="58">
        <v>77</v>
      </c>
      <c r="B557" s="52"/>
      <c r="C557" s="52"/>
      <c r="D557" s="52"/>
      <c r="E557" s="52"/>
      <c r="F557" s="52"/>
    </row>
    <row r="558" spans="1:6" ht="25.5">
      <c r="A558" s="58">
        <v>78</v>
      </c>
      <c r="B558" s="52"/>
      <c r="C558" s="52"/>
      <c r="D558" s="52"/>
      <c r="E558" s="52"/>
      <c r="F558" s="52"/>
    </row>
    <row r="559" spans="1:6" ht="25.5">
      <c r="A559" s="58">
        <v>79</v>
      </c>
      <c r="B559" s="52"/>
      <c r="C559" s="52"/>
      <c r="D559" s="52"/>
      <c r="E559" s="52"/>
      <c r="F559" s="52"/>
    </row>
    <row r="560" spans="1:6" ht="25.5">
      <c r="A560" s="58">
        <v>80</v>
      </c>
      <c r="B560" s="52"/>
      <c r="C560" s="52"/>
      <c r="D560" s="52"/>
      <c r="E560" s="52"/>
      <c r="F560" s="52"/>
    </row>
    <row r="561" spans="1:6" ht="25.5">
      <c r="A561" s="58">
        <v>81</v>
      </c>
      <c r="B561" s="52"/>
      <c r="C561" s="52"/>
      <c r="D561" s="52"/>
      <c r="E561" s="52"/>
      <c r="F561" s="52"/>
    </row>
    <row r="562" spans="1:6" ht="25.5">
      <c r="A562" s="58">
        <v>82</v>
      </c>
      <c r="B562" s="52"/>
      <c r="C562" s="52"/>
      <c r="D562" s="52"/>
      <c r="E562" s="52"/>
      <c r="F562" s="52"/>
    </row>
    <row r="563" spans="1:6" ht="25.5">
      <c r="A563" s="58">
        <v>83</v>
      </c>
      <c r="B563" s="52"/>
      <c r="C563" s="52"/>
      <c r="D563" s="52"/>
      <c r="E563" s="52"/>
      <c r="F563" s="52"/>
    </row>
    <row r="564" spans="1:6" ht="25.5">
      <c r="A564" s="58">
        <v>84</v>
      </c>
      <c r="B564" s="52"/>
      <c r="C564" s="52"/>
      <c r="D564" s="52"/>
      <c r="E564" s="52"/>
      <c r="F564" s="52"/>
    </row>
    <row r="565" spans="1:6" ht="25.5">
      <c r="A565" s="58">
        <v>85</v>
      </c>
      <c r="B565" s="52"/>
      <c r="C565" s="52"/>
      <c r="D565" s="52"/>
      <c r="E565" s="52"/>
      <c r="F565" s="52"/>
    </row>
    <row r="566" spans="1:6" ht="25.5">
      <c r="A566" s="58">
        <v>86</v>
      </c>
      <c r="B566" s="52"/>
      <c r="C566" s="52"/>
      <c r="D566" s="52"/>
      <c r="E566" s="52"/>
      <c r="F566" s="52"/>
    </row>
    <row r="567" spans="1:6" ht="25.5">
      <c r="A567" s="58">
        <v>87</v>
      </c>
      <c r="B567" s="52"/>
      <c r="C567" s="52"/>
      <c r="D567" s="52"/>
      <c r="E567" s="52"/>
      <c r="F567" s="52"/>
    </row>
    <row r="568" spans="1:6" ht="25.5">
      <c r="A568" s="58">
        <v>88</v>
      </c>
      <c r="B568" s="52"/>
      <c r="C568" s="52"/>
      <c r="D568" s="52"/>
      <c r="E568" s="52"/>
      <c r="F568" s="52"/>
    </row>
    <row r="569" spans="1:6" ht="25.5">
      <c r="A569" s="58">
        <v>89</v>
      </c>
      <c r="B569" s="52"/>
      <c r="C569" s="52"/>
      <c r="D569" s="52"/>
      <c r="E569" s="52"/>
      <c r="F569" s="52"/>
    </row>
    <row r="570" spans="1:6" ht="25.5">
      <c r="A570" s="58">
        <v>90</v>
      </c>
      <c r="B570" s="52"/>
      <c r="C570" s="52"/>
      <c r="D570" s="52"/>
      <c r="E570" s="52"/>
      <c r="F570" s="52"/>
    </row>
    <row r="571" spans="1:6" ht="25.5">
      <c r="A571" s="58">
        <v>91</v>
      </c>
      <c r="B571" s="52"/>
      <c r="C571" s="52"/>
      <c r="D571" s="52"/>
      <c r="E571" s="52"/>
      <c r="F571" s="52"/>
    </row>
    <row r="572" spans="1:6" ht="25.5">
      <c r="A572" s="58">
        <v>92</v>
      </c>
      <c r="B572" s="52"/>
      <c r="C572" s="52"/>
      <c r="D572" s="52"/>
      <c r="E572" s="52"/>
      <c r="F572" s="52"/>
    </row>
    <row r="573" spans="1:6" ht="25.5">
      <c r="A573" s="58">
        <v>93</v>
      </c>
      <c r="B573" s="52"/>
      <c r="C573" s="52"/>
      <c r="D573" s="52"/>
      <c r="E573" s="52"/>
      <c r="F573" s="52"/>
    </row>
    <row r="574" spans="1:6" ht="25.5">
      <c r="A574" s="58">
        <v>94</v>
      </c>
      <c r="B574" s="52"/>
      <c r="C574" s="52"/>
      <c r="D574" s="52"/>
      <c r="E574" s="52"/>
      <c r="F574" s="52"/>
    </row>
    <row r="575" spans="1:6" ht="25.5">
      <c r="A575" s="58">
        <v>95</v>
      </c>
      <c r="B575" s="52"/>
      <c r="C575" s="52"/>
      <c r="D575" s="52"/>
      <c r="E575" s="52"/>
      <c r="F575" s="52"/>
    </row>
    <row r="576" spans="1:6" ht="25.5">
      <c r="A576" s="58">
        <v>96</v>
      </c>
      <c r="B576" s="52"/>
      <c r="C576" s="52"/>
      <c r="D576" s="52"/>
      <c r="E576" s="52"/>
      <c r="F576" s="52"/>
    </row>
    <row r="577" spans="1:6" ht="25.5">
      <c r="A577" s="58">
        <v>97</v>
      </c>
      <c r="B577" s="52"/>
      <c r="C577" s="52"/>
      <c r="D577" s="52"/>
      <c r="E577" s="52"/>
      <c r="F577" s="52"/>
    </row>
    <row r="578" spans="1:6" ht="25.5">
      <c r="A578" s="58">
        <v>98</v>
      </c>
      <c r="B578" s="52"/>
      <c r="C578" s="52"/>
      <c r="D578" s="52"/>
      <c r="E578" s="52"/>
      <c r="F578" s="52"/>
    </row>
    <row r="579" spans="1:6" ht="25.5">
      <c r="A579" s="58">
        <v>99</v>
      </c>
      <c r="B579" s="52"/>
      <c r="C579" s="52"/>
      <c r="D579" s="52"/>
      <c r="E579" s="52"/>
      <c r="F579" s="52"/>
    </row>
    <row r="580" spans="1:6" ht="25.5">
      <c r="A580" s="58">
        <v>100</v>
      </c>
      <c r="B580" s="52"/>
      <c r="C580" s="52"/>
      <c r="D580" s="52"/>
      <c r="E580" s="52"/>
      <c r="F580" s="52"/>
    </row>
    <row r="581" spans="1:6" ht="25.5">
      <c r="A581" s="58">
        <v>101</v>
      </c>
      <c r="B581" s="52"/>
      <c r="C581" s="52"/>
      <c r="D581" s="52"/>
      <c r="E581" s="52"/>
      <c r="F581" s="52"/>
    </row>
    <row r="582" spans="1:6" ht="25.5">
      <c r="A582" s="58">
        <v>102</v>
      </c>
      <c r="B582" s="52"/>
      <c r="C582" s="52"/>
      <c r="D582" s="52"/>
      <c r="E582" s="52"/>
      <c r="F582" s="52"/>
    </row>
    <row r="583" spans="1:6" ht="25.5">
      <c r="A583" s="58">
        <v>103</v>
      </c>
      <c r="B583" s="52"/>
      <c r="C583" s="52"/>
      <c r="D583" s="52"/>
      <c r="E583" s="52"/>
      <c r="F583" s="52"/>
    </row>
    <row r="584" spans="1:6" ht="25.5">
      <c r="A584" s="58">
        <v>104</v>
      </c>
      <c r="B584" s="52"/>
      <c r="C584" s="52"/>
      <c r="D584" s="52"/>
      <c r="E584" s="52"/>
      <c r="F584" s="52"/>
    </row>
    <row r="585" spans="1:6" ht="25.5">
      <c r="A585" s="58">
        <v>105</v>
      </c>
      <c r="B585" s="52"/>
      <c r="C585" s="52"/>
      <c r="D585" s="52"/>
      <c r="E585" s="52"/>
      <c r="F585" s="52"/>
    </row>
    <row r="586" spans="1:6" ht="25.5">
      <c r="A586" s="58">
        <v>106</v>
      </c>
      <c r="B586" s="52"/>
      <c r="C586" s="52"/>
      <c r="D586" s="52"/>
      <c r="E586" s="52"/>
      <c r="F586" s="52"/>
    </row>
    <row r="587" spans="1:6" ht="25.5">
      <c r="A587" s="58">
        <v>107</v>
      </c>
      <c r="B587" s="52"/>
      <c r="C587" s="52"/>
      <c r="D587" s="52"/>
      <c r="E587" s="52"/>
      <c r="F587" s="52"/>
    </row>
    <row r="588" spans="1:6" ht="25.5">
      <c r="A588" s="58">
        <v>108</v>
      </c>
      <c r="B588" s="52"/>
      <c r="C588" s="52"/>
      <c r="D588" s="52"/>
      <c r="E588" s="52"/>
      <c r="F588" s="52"/>
    </row>
    <row r="589" spans="1:6" ht="25.5">
      <c r="A589" s="58">
        <v>109</v>
      </c>
      <c r="B589" s="52"/>
      <c r="C589" s="52"/>
      <c r="D589" s="52"/>
      <c r="E589" s="52"/>
      <c r="F589" s="52"/>
    </row>
    <row r="590" spans="1:6" ht="25.5">
      <c r="A590" s="58">
        <v>110</v>
      </c>
      <c r="B590" s="52"/>
      <c r="C590" s="52"/>
      <c r="D590" s="52"/>
      <c r="E590" s="52"/>
      <c r="F590" s="52"/>
    </row>
    <row r="591" spans="1:6" ht="25.5">
      <c r="A591" s="58">
        <v>111</v>
      </c>
      <c r="B591" s="52"/>
      <c r="C591" s="52"/>
      <c r="D591" s="52"/>
      <c r="E591" s="52"/>
      <c r="F591" s="52"/>
    </row>
    <row r="592" spans="1:6" ht="25.5">
      <c r="A592" s="58">
        <v>112</v>
      </c>
      <c r="B592" s="52"/>
      <c r="C592" s="52"/>
      <c r="D592" s="52"/>
      <c r="E592" s="52"/>
      <c r="F592" s="52"/>
    </row>
    <row r="593" spans="1:6" ht="25.5">
      <c r="A593" s="58">
        <v>113</v>
      </c>
      <c r="B593" s="52"/>
      <c r="C593" s="52"/>
      <c r="D593" s="52"/>
      <c r="E593" s="52"/>
      <c r="F593" s="52"/>
    </row>
    <row r="594" spans="1:6" ht="25.5">
      <c r="A594" s="58">
        <v>114</v>
      </c>
      <c r="B594" s="52"/>
      <c r="C594" s="52"/>
      <c r="D594" s="52"/>
      <c r="E594" s="52"/>
      <c r="F594" s="52"/>
    </row>
    <row r="595" spans="1:6" ht="25.5">
      <c r="A595" s="58">
        <v>115</v>
      </c>
      <c r="B595" s="52"/>
      <c r="C595" s="52"/>
      <c r="D595" s="52"/>
      <c r="E595" s="52"/>
      <c r="F595" s="52"/>
    </row>
    <row r="596" spans="1:6" ht="25.5">
      <c r="A596" s="58">
        <v>116</v>
      </c>
      <c r="B596" s="52"/>
      <c r="C596" s="52"/>
      <c r="D596" s="52"/>
      <c r="E596" s="52"/>
      <c r="F596" s="52"/>
    </row>
    <row r="597" spans="1:6" ht="25.5">
      <c r="A597" s="58">
        <v>117</v>
      </c>
      <c r="B597" s="52"/>
      <c r="C597" s="52"/>
      <c r="D597" s="52"/>
      <c r="E597" s="52"/>
      <c r="F597" s="52"/>
    </row>
    <row r="598" spans="1:6" ht="25.5">
      <c r="A598" s="58">
        <v>118</v>
      </c>
      <c r="B598" s="52"/>
      <c r="C598" s="52"/>
      <c r="D598" s="52"/>
      <c r="E598" s="52"/>
      <c r="F598" s="52"/>
    </row>
    <row r="599" spans="1:6" ht="25.5">
      <c r="A599" s="58">
        <v>119</v>
      </c>
      <c r="B599" s="52"/>
      <c r="C599" s="52"/>
      <c r="D599" s="52"/>
      <c r="E599" s="52"/>
      <c r="F599" s="52"/>
    </row>
    <row r="600" spans="1:6" ht="25.5">
      <c r="A600" s="58">
        <v>120</v>
      </c>
      <c r="B600" s="52"/>
      <c r="C600" s="52"/>
      <c r="D600" s="52"/>
      <c r="E600" s="52"/>
      <c r="F600" s="52"/>
    </row>
    <row r="601" spans="1:6" ht="25.5">
      <c r="A601" s="58">
        <v>121</v>
      </c>
      <c r="B601" s="52"/>
      <c r="C601" s="52"/>
      <c r="D601" s="52"/>
      <c r="E601" s="52"/>
      <c r="F601" s="52"/>
    </row>
    <row r="602" spans="1:6" ht="25.5">
      <c r="A602" s="58">
        <v>122</v>
      </c>
      <c r="B602" s="52"/>
      <c r="C602" s="52"/>
      <c r="D602" s="52"/>
      <c r="E602" s="52"/>
      <c r="F602" s="52"/>
    </row>
    <row r="603" spans="1:6" ht="25.5">
      <c r="A603" s="58">
        <v>123</v>
      </c>
      <c r="B603" s="52"/>
      <c r="C603" s="52"/>
      <c r="D603" s="52"/>
      <c r="E603" s="52"/>
      <c r="F603" s="52"/>
    </row>
    <row r="604" spans="1:6" ht="25.5">
      <c r="A604" s="58">
        <v>124</v>
      </c>
      <c r="B604" s="52"/>
      <c r="C604" s="52"/>
      <c r="D604" s="52"/>
      <c r="E604" s="52"/>
      <c r="F604" s="52"/>
    </row>
    <row r="605" spans="1:6" ht="25.5">
      <c r="A605" s="58">
        <v>125</v>
      </c>
      <c r="B605" s="52"/>
      <c r="C605" s="52"/>
      <c r="D605" s="52"/>
      <c r="E605" s="52"/>
      <c r="F605" s="52"/>
    </row>
    <row r="606" spans="1:6" ht="25.5">
      <c r="A606" s="58">
        <v>126</v>
      </c>
      <c r="B606" s="52"/>
      <c r="C606" s="52"/>
      <c r="D606" s="52"/>
      <c r="E606" s="52"/>
      <c r="F606" s="52"/>
    </row>
    <row r="607" spans="1:6" ht="25.5">
      <c r="A607" s="58">
        <v>127</v>
      </c>
      <c r="B607" s="52"/>
      <c r="C607" s="52"/>
      <c r="D607" s="52"/>
      <c r="E607" s="52"/>
      <c r="F607" s="52"/>
    </row>
    <row r="608" spans="1:6" ht="25.5">
      <c r="A608" s="58">
        <v>128</v>
      </c>
      <c r="B608" s="52"/>
      <c r="C608" s="52"/>
      <c r="D608" s="52"/>
      <c r="E608" s="52"/>
      <c r="F608" s="52"/>
    </row>
    <row r="609" spans="1:6" ht="25.5">
      <c r="A609" s="58">
        <v>129</v>
      </c>
      <c r="B609" s="52"/>
      <c r="C609" s="52"/>
      <c r="D609" s="52"/>
      <c r="E609" s="52"/>
      <c r="F609" s="52"/>
    </row>
    <row r="610" spans="1:6" ht="25.5">
      <c r="A610" s="58">
        <v>130</v>
      </c>
      <c r="B610" s="52"/>
      <c r="C610" s="52"/>
      <c r="D610" s="52"/>
      <c r="E610" s="52"/>
      <c r="F610" s="52"/>
    </row>
    <row r="611" spans="1:6" ht="25.5">
      <c r="A611" s="58">
        <v>131</v>
      </c>
      <c r="B611" s="52"/>
      <c r="C611" s="52"/>
      <c r="D611" s="52"/>
      <c r="E611" s="52"/>
      <c r="F611" s="52"/>
    </row>
    <row r="612" spans="1:6" ht="25.5">
      <c r="A612" s="58">
        <v>132</v>
      </c>
      <c r="B612" s="52"/>
      <c r="C612" s="52"/>
      <c r="D612" s="52"/>
      <c r="E612" s="52"/>
      <c r="F612" s="52"/>
    </row>
    <row r="613" spans="1:6" ht="25.5">
      <c r="A613" s="58">
        <v>133</v>
      </c>
      <c r="B613" s="52"/>
      <c r="C613" s="52"/>
      <c r="D613" s="52"/>
      <c r="E613" s="52"/>
      <c r="F613" s="52"/>
    </row>
    <row r="614" spans="1:6" ht="25.5">
      <c r="A614" s="58">
        <v>134</v>
      </c>
      <c r="B614" s="52"/>
      <c r="C614" s="52"/>
      <c r="D614" s="52"/>
      <c r="E614" s="52"/>
      <c r="F614" s="52"/>
    </row>
    <row r="615" spans="1:6" ht="25.5">
      <c r="A615" s="58">
        <v>135</v>
      </c>
      <c r="B615" s="52"/>
      <c r="C615" s="52"/>
      <c r="D615" s="52"/>
      <c r="E615" s="52"/>
      <c r="F615" s="52"/>
    </row>
    <row r="616" spans="1:6" ht="25.5">
      <c r="A616" s="58">
        <v>136</v>
      </c>
      <c r="B616" s="52"/>
      <c r="C616" s="52"/>
      <c r="D616" s="52"/>
      <c r="E616" s="52"/>
      <c r="F616" s="52"/>
    </row>
    <row r="617" spans="1:6" ht="25.5">
      <c r="A617" s="58">
        <v>137</v>
      </c>
      <c r="B617" s="52"/>
      <c r="C617" s="52"/>
      <c r="D617" s="52"/>
      <c r="E617" s="52"/>
      <c r="F617" s="52"/>
    </row>
    <row r="618" spans="1:6" ht="25.5">
      <c r="A618" s="58">
        <v>138</v>
      </c>
      <c r="B618" s="52"/>
      <c r="C618" s="52"/>
      <c r="D618" s="52"/>
      <c r="E618" s="52"/>
      <c r="F618" s="52"/>
    </row>
    <row r="619" spans="1:6" ht="25.5">
      <c r="A619" s="58">
        <v>139</v>
      </c>
      <c r="B619" s="52"/>
      <c r="C619" s="52"/>
      <c r="D619" s="52"/>
      <c r="E619" s="52"/>
      <c r="F619" s="52"/>
    </row>
    <row r="620" spans="1:6" ht="25.5">
      <c r="A620" s="58">
        <v>140</v>
      </c>
      <c r="B620" s="52"/>
      <c r="C620" s="52"/>
      <c r="D620" s="52"/>
      <c r="E620" s="52"/>
      <c r="F620" s="52"/>
    </row>
    <row r="621" spans="1:6" ht="25.5">
      <c r="A621" s="58">
        <v>141</v>
      </c>
      <c r="B621" s="52"/>
      <c r="C621" s="52"/>
      <c r="D621" s="52"/>
      <c r="E621" s="52"/>
      <c r="F621" s="52"/>
    </row>
    <row r="622" spans="1:6" ht="25.5">
      <c r="A622" s="58">
        <v>142</v>
      </c>
      <c r="B622" s="52"/>
      <c r="C622" s="52"/>
      <c r="D622" s="52"/>
      <c r="E622" s="52"/>
      <c r="F622" s="52"/>
    </row>
    <row r="623" spans="1:6" ht="25.5">
      <c r="A623" s="58">
        <v>143</v>
      </c>
      <c r="B623" s="52"/>
      <c r="C623" s="52"/>
      <c r="D623" s="52"/>
      <c r="E623" s="52"/>
      <c r="F623" s="52"/>
    </row>
    <row r="624" spans="1:6" ht="25.5">
      <c r="A624" s="58">
        <v>144</v>
      </c>
      <c r="B624" s="52"/>
      <c r="C624" s="52"/>
      <c r="D624" s="52"/>
      <c r="E624" s="52"/>
      <c r="F624" s="52"/>
    </row>
    <row r="625" spans="1:6" ht="25.5">
      <c r="A625" s="58">
        <v>145</v>
      </c>
      <c r="B625" s="52"/>
      <c r="C625" s="52"/>
      <c r="D625" s="52"/>
      <c r="E625" s="52"/>
      <c r="F625" s="52"/>
    </row>
    <row r="626" spans="1:6" ht="25.5">
      <c r="A626" s="58">
        <v>146</v>
      </c>
      <c r="B626" s="52"/>
      <c r="C626" s="52"/>
      <c r="D626" s="52"/>
      <c r="E626" s="52"/>
      <c r="F626" s="52"/>
    </row>
    <row r="627" spans="1:6" ht="25.5">
      <c r="A627" s="58">
        <v>147</v>
      </c>
      <c r="B627" s="52"/>
      <c r="C627" s="52"/>
      <c r="D627" s="52"/>
      <c r="E627" s="52"/>
      <c r="F627" s="52"/>
    </row>
    <row r="628" spans="1:6" ht="25.5">
      <c r="A628" s="58">
        <v>148</v>
      </c>
      <c r="B628" s="52"/>
      <c r="C628" s="52"/>
      <c r="D628" s="52"/>
      <c r="E628" s="52"/>
      <c r="F628" s="52"/>
    </row>
    <row r="629" spans="1:6" ht="25.5">
      <c r="A629" s="58">
        <v>149</v>
      </c>
      <c r="B629" s="52"/>
      <c r="C629" s="52"/>
      <c r="D629" s="52"/>
      <c r="E629" s="52"/>
      <c r="F629" s="52"/>
    </row>
    <row r="630" spans="1:6" ht="25.5">
      <c r="A630" s="58">
        <v>150</v>
      </c>
      <c r="B630" s="52"/>
      <c r="C630" s="52"/>
      <c r="D630" s="52"/>
      <c r="E630" s="52"/>
      <c r="F630" s="52"/>
    </row>
    <row r="631" spans="1:6" ht="25.5">
      <c r="A631" s="58">
        <v>151</v>
      </c>
      <c r="B631" s="52"/>
      <c r="C631" s="52"/>
      <c r="D631" s="52"/>
      <c r="E631" s="52"/>
      <c r="F631" s="52"/>
    </row>
    <row r="632" spans="1:6" ht="25.5">
      <c r="A632" s="58">
        <v>152</v>
      </c>
      <c r="B632" s="52"/>
      <c r="C632" s="52"/>
      <c r="D632" s="52"/>
      <c r="E632" s="52"/>
      <c r="F632" s="52"/>
    </row>
    <row r="633" spans="1:6" ht="25.5">
      <c r="A633" s="58">
        <v>153</v>
      </c>
      <c r="B633" s="52"/>
      <c r="C633" s="52"/>
      <c r="D633" s="52"/>
      <c r="E633" s="52"/>
      <c r="F633" s="52"/>
    </row>
    <row r="634" spans="1:6" ht="25.5">
      <c r="A634" s="58">
        <v>154</v>
      </c>
      <c r="B634" s="52"/>
      <c r="C634" s="52"/>
      <c r="D634" s="52"/>
      <c r="E634" s="52"/>
      <c r="F634" s="52"/>
    </row>
    <row r="635" spans="1:6" ht="25.5">
      <c r="A635" s="58">
        <v>155</v>
      </c>
      <c r="B635" s="52"/>
      <c r="C635" s="52"/>
      <c r="D635" s="52"/>
      <c r="E635" s="52"/>
      <c r="F635" s="52"/>
    </row>
    <row r="636" spans="1:6" ht="25.5">
      <c r="A636" s="58">
        <v>156</v>
      </c>
      <c r="B636" s="52"/>
      <c r="C636" s="52"/>
      <c r="D636" s="52"/>
      <c r="E636" s="52"/>
      <c r="F636" s="52"/>
    </row>
    <row r="637" spans="1:6" ht="25.5">
      <c r="A637" s="58">
        <v>157</v>
      </c>
      <c r="B637" s="52"/>
      <c r="C637" s="52"/>
      <c r="D637" s="52"/>
      <c r="E637" s="52"/>
      <c r="F637" s="52"/>
    </row>
    <row r="638" spans="1:6" ht="25.5">
      <c r="A638" s="58">
        <v>158</v>
      </c>
      <c r="B638" s="52"/>
      <c r="C638" s="52"/>
      <c r="D638" s="52"/>
      <c r="E638" s="52"/>
      <c r="F638" s="52"/>
    </row>
    <row r="639" spans="1:6" ht="25.5">
      <c r="A639" s="58">
        <v>159</v>
      </c>
      <c r="B639" s="52"/>
      <c r="C639" s="52"/>
      <c r="D639" s="52"/>
      <c r="E639" s="52"/>
      <c r="F639" s="52"/>
    </row>
    <row r="640" spans="1:6" ht="25.5">
      <c r="A640" s="58">
        <v>160</v>
      </c>
      <c r="B640" s="52"/>
      <c r="C640" s="52"/>
      <c r="D640" s="52"/>
      <c r="E640" s="52"/>
      <c r="F640" s="52"/>
    </row>
    <row r="641" spans="1:6" ht="25.5">
      <c r="A641" s="58">
        <v>161</v>
      </c>
      <c r="B641" s="52"/>
      <c r="C641" s="52"/>
      <c r="D641" s="52"/>
      <c r="E641" s="52"/>
      <c r="F641" s="52"/>
    </row>
    <row r="642" spans="1:6" ht="25.5">
      <c r="A642" s="58">
        <v>162</v>
      </c>
      <c r="B642" s="52"/>
      <c r="C642" s="52"/>
      <c r="D642" s="52"/>
      <c r="E642" s="52"/>
      <c r="F642" s="52"/>
    </row>
    <row r="643" spans="1:6" ht="25.5">
      <c r="A643" s="58">
        <v>163</v>
      </c>
      <c r="B643" s="52"/>
      <c r="C643" s="52"/>
      <c r="D643" s="52"/>
      <c r="E643" s="52"/>
      <c r="F643" s="52"/>
    </row>
    <row r="644" spans="1:6" ht="25.5">
      <c r="A644" s="58">
        <v>164</v>
      </c>
      <c r="B644" s="52"/>
      <c r="C644" s="52"/>
      <c r="D644" s="52"/>
      <c r="E644" s="52"/>
      <c r="F644" s="52"/>
    </row>
    <row r="645" spans="1:6" ht="25.5">
      <c r="A645" s="58">
        <v>165</v>
      </c>
      <c r="B645" s="52"/>
      <c r="C645" s="52"/>
      <c r="D645" s="52"/>
      <c r="E645" s="52"/>
      <c r="F645" s="52"/>
    </row>
    <row r="646" spans="1:6" ht="25.5">
      <c r="A646" s="58">
        <v>166</v>
      </c>
      <c r="B646" s="52"/>
      <c r="C646" s="52"/>
      <c r="D646" s="52"/>
      <c r="E646" s="52"/>
      <c r="F646" s="52"/>
    </row>
    <row r="647" spans="1:6" ht="25.5">
      <c r="A647" s="58">
        <v>167</v>
      </c>
      <c r="B647" s="52"/>
      <c r="C647" s="52"/>
      <c r="D647" s="52"/>
      <c r="E647" s="52"/>
      <c r="F647" s="52"/>
    </row>
    <row r="648" spans="1:6" ht="25.5">
      <c r="A648" s="58">
        <v>168</v>
      </c>
      <c r="B648" s="52"/>
      <c r="C648" s="52"/>
      <c r="D648" s="52"/>
      <c r="E648" s="52"/>
      <c r="F648" s="52"/>
    </row>
    <row r="649" spans="1:6" ht="25.5">
      <c r="A649" s="58">
        <v>169</v>
      </c>
      <c r="B649" s="52"/>
      <c r="C649" s="52"/>
      <c r="D649" s="52"/>
      <c r="E649" s="52"/>
      <c r="F649" s="52"/>
    </row>
    <row r="650" spans="1:6" ht="25.5">
      <c r="A650" s="58">
        <v>170</v>
      </c>
      <c r="B650" s="52"/>
      <c r="C650" s="52"/>
      <c r="D650" s="52"/>
      <c r="E650" s="52"/>
      <c r="F650" s="52"/>
    </row>
    <row r="651" spans="1:6" ht="25.5">
      <c r="A651" s="58">
        <v>171</v>
      </c>
      <c r="B651" s="52"/>
      <c r="C651" s="52"/>
      <c r="D651" s="52"/>
      <c r="E651" s="52"/>
      <c r="F651" s="52"/>
    </row>
    <row r="652" spans="1:6" ht="25.5">
      <c r="A652" s="58">
        <v>172</v>
      </c>
      <c r="B652" s="52"/>
      <c r="C652" s="52"/>
      <c r="D652" s="52"/>
      <c r="E652" s="52"/>
      <c r="F652" s="52"/>
    </row>
    <row r="653" spans="1:6" ht="25.5">
      <c r="A653" s="58">
        <v>173</v>
      </c>
      <c r="B653" s="52"/>
      <c r="C653" s="52"/>
      <c r="D653" s="52"/>
      <c r="E653" s="52"/>
      <c r="F653" s="52"/>
    </row>
    <row r="654" spans="1:6" ht="25.5">
      <c r="A654" s="58">
        <v>174</v>
      </c>
      <c r="B654" s="52"/>
      <c r="C654" s="52"/>
      <c r="D654" s="52"/>
      <c r="E654" s="52"/>
      <c r="F654" s="52"/>
    </row>
    <row r="655" spans="1:6" ht="25.5">
      <c r="A655" s="58">
        <v>175</v>
      </c>
      <c r="B655" s="52"/>
      <c r="C655" s="52"/>
      <c r="D655" s="52"/>
      <c r="E655" s="52"/>
      <c r="F655" s="52"/>
    </row>
    <row r="656" spans="1:6" ht="25.5">
      <c r="A656" s="58">
        <v>176</v>
      </c>
      <c r="B656" s="52"/>
      <c r="C656" s="52"/>
      <c r="D656" s="52"/>
      <c r="E656" s="52"/>
      <c r="F656" s="52"/>
    </row>
    <row r="657" spans="1:6" ht="25.5">
      <c r="A657" s="58">
        <v>177</v>
      </c>
      <c r="B657" s="52"/>
      <c r="C657" s="52"/>
      <c r="D657" s="52"/>
      <c r="E657" s="52"/>
      <c r="F657" s="52"/>
    </row>
    <row r="658" spans="1:6" ht="25.5">
      <c r="A658" s="58">
        <v>178</v>
      </c>
      <c r="B658" s="52"/>
      <c r="C658" s="52"/>
      <c r="D658" s="52"/>
      <c r="E658" s="52"/>
      <c r="F658" s="52"/>
    </row>
    <row r="659" spans="1:6" ht="25.5">
      <c r="A659" s="58">
        <v>179</v>
      </c>
      <c r="B659" s="52"/>
      <c r="C659" s="52"/>
      <c r="D659" s="52"/>
      <c r="E659" s="52"/>
      <c r="F659" s="52"/>
    </row>
    <row r="660" spans="1:6" ht="25.5">
      <c r="A660" s="58">
        <v>180</v>
      </c>
      <c r="B660" s="52"/>
      <c r="C660" s="52"/>
      <c r="D660" s="52"/>
      <c r="E660" s="52"/>
      <c r="F660" s="52"/>
    </row>
    <row r="661" spans="1:6" ht="25.5">
      <c r="A661" s="58">
        <v>181</v>
      </c>
      <c r="B661" s="52"/>
      <c r="C661" s="52"/>
      <c r="D661" s="52"/>
      <c r="E661" s="52"/>
      <c r="F661" s="52"/>
    </row>
    <row r="662" spans="1:6" ht="25.5">
      <c r="A662" s="58">
        <v>182</v>
      </c>
      <c r="B662" s="52"/>
      <c r="C662" s="52"/>
      <c r="D662" s="52"/>
      <c r="E662" s="52"/>
      <c r="F662" s="52"/>
    </row>
    <row r="663" spans="1:6" ht="25.5">
      <c r="A663" s="58">
        <v>183</v>
      </c>
      <c r="B663" s="52"/>
      <c r="C663" s="52"/>
      <c r="D663" s="52"/>
      <c r="E663" s="52"/>
      <c r="F663" s="52"/>
    </row>
    <row r="664" spans="1:6" ht="25.5">
      <c r="A664" s="58">
        <v>184</v>
      </c>
      <c r="B664" s="52"/>
      <c r="C664" s="52"/>
      <c r="D664" s="52"/>
      <c r="E664" s="52"/>
      <c r="F664" s="52"/>
    </row>
    <row r="665" spans="1:6" ht="25.5">
      <c r="A665" s="58">
        <v>185</v>
      </c>
      <c r="B665" s="52"/>
      <c r="C665" s="52"/>
      <c r="D665" s="52"/>
      <c r="E665" s="52"/>
      <c r="F665" s="52"/>
    </row>
    <row r="666" spans="1:6" ht="25.5">
      <c r="A666" s="58">
        <v>186</v>
      </c>
      <c r="B666" s="52"/>
      <c r="C666" s="52"/>
      <c r="D666" s="52"/>
      <c r="E666" s="52"/>
      <c r="F666" s="52"/>
    </row>
    <row r="667" spans="1:6" ht="25.5">
      <c r="A667" s="58">
        <v>187</v>
      </c>
      <c r="B667" s="52"/>
      <c r="C667" s="52"/>
      <c r="D667" s="52"/>
      <c r="E667" s="52"/>
      <c r="F667" s="52"/>
    </row>
    <row r="668" spans="1:6" ht="25.5">
      <c r="A668" s="58">
        <v>188</v>
      </c>
      <c r="B668" s="52"/>
      <c r="C668" s="52"/>
      <c r="D668" s="52"/>
      <c r="E668" s="52"/>
      <c r="F668" s="52"/>
    </row>
    <row r="669" spans="1:6" ht="25.5">
      <c r="A669" s="58">
        <v>189</v>
      </c>
      <c r="B669" s="52"/>
      <c r="C669" s="52"/>
      <c r="D669" s="52"/>
      <c r="E669" s="52"/>
      <c r="F669" s="52"/>
    </row>
    <row r="670" spans="1:6" ht="25.5">
      <c r="A670" s="58">
        <v>190</v>
      </c>
      <c r="B670" s="52"/>
      <c r="C670" s="52"/>
      <c r="D670" s="52"/>
      <c r="E670" s="52"/>
      <c r="F670" s="52"/>
    </row>
    <row r="671" spans="1:6" ht="25.5">
      <c r="A671" s="58">
        <v>191</v>
      </c>
      <c r="B671" s="52"/>
      <c r="C671" s="52"/>
      <c r="D671" s="52"/>
      <c r="E671" s="52"/>
      <c r="F671" s="52"/>
    </row>
    <row r="672" spans="1:6" ht="25.5">
      <c r="A672" s="58">
        <v>192</v>
      </c>
      <c r="B672" s="52"/>
      <c r="C672" s="52"/>
      <c r="D672" s="52"/>
      <c r="E672" s="52"/>
      <c r="F672" s="52"/>
    </row>
    <row r="673" spans="1:6" ht="25.5">
      <c r="A673" s="58">
        <v>193</v>
      </c>
      <c r="B673" s="52"/>
      <c r="C673" s="52"/>
      <c r="D673" s="52"/>
      <c r="E673" s="52"/>
      <c r="F673" s="52"/>
    </row>
    <row r="674" spans="1:6" ht="25.5">
      <c r="A674" s="58">
        <v>194</v>
      </c>
      <c r="B674" s="52"/>
      <c r="C674" s="52"/>
      <c r="D674" s="52"/>
      <c r="E674" s="52"/>
      <c r="F674" s="52"/>
    </row>
    <row r="675" spans="1:6" ht="25.5">
      <c r="A675" s="58">
        <v>195</v>
      </c>
      <c r="B675" s="52"/>
      <c r="C675" s="52"/>
      <c r="D675" s="52"/>
      <c r="E675" s="52"/>
      <c r="F675" s="52"/>
    </row>
    <row r="676" spans="1:6" ht="25.5">
      <c r="A676" s="58">
        <v>196</v>
      </c>
      <c r="B676" s="52"/>
      <c r="C676" s="52"/>
      <c r="D676" s="52"/>
      <c r="E676" s="52"/>
      <c r="F676" s="52"/>
    </row>
    <row r="677" spans="1:6" ht="25.5">
      <c r="A677" s="58">
        <v>197</v>
      </c>
      <c r="B677" s="52"/>
      <c r="C677" s="52"/>
      <c r="D677" s="52"/>
      <c r="E677" s="52"/>
      <c r="F677" s="52"/>
    </row>
    <row r="678" spans="1:6" ht="25.5">
      <c r="A678" s="58">
        <v>198</v>
      </c>
      <c r="B678" s="52"/>
      <c r="C678" s="52"/>
      <c r="D678" s="52"/>
      <c r="E678" s="52"/>
      <c r="F678" s="52"/>
    </row>
    <row r="679" spans="1:6" ht="25.5">
      <c r="A679" s="58">
        <v>199</v>
      </c>
      <c r="B679" s="52"/>
      <c r="C679" s="52"/>
      <c r="D679" s="52"/>
      <c r="E679" s="52"/>
      <c r="F679" s="52"/>
    </row>
    <row r="680" spans="1:6" ht="25.5">
      <c r="A680" s="58">
        <v>200</v>
      </c>
      <c r="B680" s="52"/>
      <c r="C680" s="52"/>
      <c r="D680" s="52"/>
      <c r="E680" s="52"/>
      <c r="F680" s="52"/>
    </row>
    <row r="681" spans="1:6" ht="25.5">
      <c r="A681" s="58">
        <v>201</v>
      </c>
      <c r="B681" s="52"/>
      <c r="C681" s="52"/>
      <c r="D681" s="52"/>
      <c r="E681" s="52"/>
      <c r="F681" s="52"/>
    </row>
    <row r="682" spans="1:6" ht="25.5">
      <c r="A682" s="58">
        <v>202</v>
      </c>
      <c r="B682" s="52"/>
      <c r="C682" s="52"/>
      <c r="D682" s="52"/>
      <c r="E682" s="52"/>
      <c r="F682" s="52"/>
    </row>
    <row r="683" spans="1:6" ht="25.5">
      <c r="A683" s="58">
        <v>203</v>
      </c>
      <c r="B683" s="52"/>
      <c r="C683" s="52"/>
      <c r="D683" s="52"/>
      <c r="E683" s="52"/>
      <c r="F683" s="52"/>
    </row>
    <row r="684" spans="1:6" ht="25.5">
      <c r="A684" s="58">
        <v>204</v>
      </c>
      <c r="B684" s="52"/>
      <c r="C684" s="52"/>
      <c r="D684" s="52"/>
      <c r="E684" s="52"/>
      <c r="F684" s="52"/>
    </row>
    <row r="685" spans="1:6" ht="25.5">
      <c r="A685" s="58">
        <v>205</v>
      </c>
      <c r="B685" s="52"/>
      <c r="C685" s="52"/>
      <c r="D685" s="52"/>
      <c r="E685" s="52"/>
      <c r="F685" s="52"/>
    </row>
    <row r="686" spans="1:6" ht="25.5">
      <c r="A686" s="58">
        <v>206</v>
      </c>
      <c r="B686" s="52"/>
      <c r="C686" s="52"/>
      <c r="D686" s="52"/>
      <c r="E686" s="52"/>
      <c r="F686" s="52"/>
    </row>
    <row r="687" spans="1:6" ht="25.5">
      <c r="A687" s="58">
        <v>207</v>
      </c>
      <c r="B687" s="52"/>
      <c r="C687" s="52"/>
      <c r="D687" s="52"/>
      <c r="E687" s="52"/>
      <c r="F687" s="52"/>
    </row>
    <row r="688" spans="1:6" ht="25.5">
      <c r="A688" s="58">
        <v>208</v>
      </c>
      <c r="B688" s="52"/>
      <c r="C688" s="52"/>
      <c r="D688" s="52"/>
      <c r="E688" s="52"/>
      <c r="F688" s="52"/>
    </row>
    <row r="689" spans="1:6" ht="25.5">
      <c r="A689" s="58">
        <v>209</v>
      </c>
      <c r="B689" s="52"/>
      <c r="C689" s="52"/>
      <c r="D689" s="52"/>
      <c r="E689" s="52"/>
      <c r="F689" s="52"/>
    </row>
    <row r="690" spans="1:6" ht="25.5">
      <c r="A690" s="58">
        <v>210</v>
      </c>
      <c r="B690" s="52"/>
      <c r="C690" s="52"/>
      <c r="D690" s="52"/>
      <c r="E690" s="52"/>
      <c r="F690" s="52"/>
    </row>
    <row r="691" spans="1:6" ht="25.5">
      <c r="A691" s="58">
        <v>211</v>
      </c>
      <c r="B691" s="52"/>
      <c r="C691" s="52"/>
      <c r="D691" s="52"/>
      <c r="E691" s="52"/>
      <c r="F691" s="52"/>
    </row>
    <row r="692" spans="1:6" ht="25.5">
      <c r="A692" s="58">
        <v>212</v>
      </c>
      <c r="B692" s="52"/>
      <c r="C692" s="52"/>
      <c r="D692" s="52"/>
      <c r="E692" s="52"/>
      <c r="F692" s="52"/>
    </row>
    <row r="693" spans="1:6" ht="25.5">
      <c r="A693" s="58">
        <v>213</v>
      </c>
      <c r="B693" s="52"/>
      <c r="C693" s="52"/>
      <c r="D693" s="52"/>
      <c r="E693" s="52"/>
      <c r="F693" s="52"/>
    </row>
    <row r="694" spans="1:6" ht="25.5">
      <c r="A694" s="58">
        <v>214</v>
      </c>
      <c r="B694" s="52"/>
      <c r="C694" s="52"/>
      <c r="D694" s="52"/>
      <c r="E694" s="52"/>
      <c r="F694" s="52"/>
    </row>
    <row r="695" spans="1:6" ht="25.5">
      <c r="A695" s="58">
        <v>215</v>
      </c>
      <c r="B695" s="52"/>
      <c r="C695" s="52"/>
      <c r="D695" s="52"/>
      <c r="E695" s="52"/>
      <c r="F695" s="52"/>
    </row>
    <row r="696" spans="1:6" ht="25.5">
      <c r="A696" s="58">
        <v>216</v>
      </c>
      <c r="B696" s="52"/>
      <c r="C696" s="52"/>
      <c r="D696" s="52"/>
      <c r="E696" s="52"/>
      <c r="F696" s="52"/>
    </row>
    <row r="697" spans="1:6" ht="25.5">
      <c r="A697" s="58">
        <v>217</v>
      </c>
      <c r="B697" s="52"/>
      <c r="C697" s="52"/>
      <c r="D697" s="52"/>
      <c r="E697" s="52"/>
      <c r="F697" s="52"/>
    </row>
    <row r="698" spans="1:6" ht="25.5">
      <c r="A698" s="58">
        <v>218</v>
      </c>
      <c r="B698" s="52"/>
      <c r="C698" s="52"/>
      <c r="D698" s="52"/>
      <c r="E698" s="52"/>
      <c r="F698" s="52"/>
    </row>
    <row r="699" spans="1:6" ht="25.5">
      <c r="A699" s="58">
        <v>219</v>
      </c>
      <c r="B699" s="52"/>
      <c r="C699" s="52"/>
      <c r="D699" s="52"/>
      <c r="E699" s="52"/>
      <c r="F699" s="52"/>
    </row>
    <row r="700" spans="1:6" ht="25.5">
      <c r="A700" s="58">
        <v>220</v>
      </c>
      <c r="B700" s="52"/>
      <c r="C700" s="52"/>
      <c r="D700" s="52"/>
      <c r="E700" s="52"/>
      <c r="F700" s="52"/>
    </row>
    <row r="701" spans="1:6" ht="25.5">
      <c r="A701" s="58">
        <v>221</v>
      </c>
      <c r="B701" s="52"/>
      <c r="C701" s="52"/>
      <c r="D701" s="52"/>
      <c r="E701" s="52"/>
      <c r="F701" s="52"/>
    </row>
    <row r="702" spans="1:6" ht="25.5">
      <c r="A702" s="58">
        <v>222</v>
      </c>
      <c r="B702" s="52"/>
      <c r="C702" s="52"/>
      <c r="D702" s="52"/>
      <c r="E702" s="52"/>
      <c r="F702" s="52"/>
    </row>
    <row r="703" spans="1:6" ht="25.5">
      <c r="A703" s="58">
        <v>223</v>
      </c>
      <c r="B703" s="52"/>
      <c r="C703" s="52"/>
      <c r="D703" s="52"/>
      <c r="E703" s="52"/>
      <c r="F703" s="52"/>
    </row>
    <row r="704" spans="1:6" ht="25.5">
      <c r="A704" s="58">
        <v>224</v>
      </c>
      <c r="B704" s="52"/>
      <c r="C704" s="52"/>
      <c r="D704" s="52"/>
      <c r="E704" s="52"/>
      <c r="F704" s="52"/>
    </row>
    <row r="705" spans="1:6" ht="25.5">
      <c r="A705" s="58">
        <v>225</v>
      </c>
      <c r="B705" s="52"/>
      <c r="C705" s="52"/>
      <c r="D705" s="52"/>
      <c r="E705" s="52"/>
      <c r="F705" s="52"/>
    </row>
    <row r="706" spans="1:6" ht="25.5">
      <c r="A706" s="491"/>
      <c r="B706" s="52"/>
      <c r="C706" s="52"/>
      <c r="D706" s="52"/>
      <c r="E706" s="52"/>
      <c r="F706" s="52"/>
    </row>
    <row r="707" spans="1:6" ht="23.25">
      <c r="A707" s="52"/>
      <c r="B707" s="52"/>
      <c r="C707" s="52"/>
      <c r="D707" s="52"/>
      <c r="E707" s="52"/>
      <c r="F707" s="52"/>
    </row>
    <row r="708" spans="1:6" ht="30">
      <c r="A708" s="60" t="s">
        <v>312</v>
      </c>
      <c r="B708" s="52"/>
      <c r="C708" s="52"/>
      <c r="D708" s="52"/>
      <c r="E708" s="52"/>
      <c r="F708" s="52"/>
    </row>
    <row r="709" spans="1:6" ht="25.5">
      <c r="A709" s="59" t="s">
        <v>313</v>
      </c>
      <c r="B709" s="52"/>
      <c r="C709" s="52"/>
      <c r="D709" s="52"/>
      <c r="E709" s="52"/>
      <c r="F709" s="52"/>
    </row>
    <row r="710" spans="1:6" ht="25.5">
      <c r="A710" s="59" t="s">
        <v>314</v>
      </c>
      <c r="B710" s="52"/>
      <c r="C710" s="52"/>
      <c r="D710" s="52"/>
      <c r="E710" s="52"/>
      <c r="F710" s="52"/>
    </row>
    <row r="711" spans="1:6" ht="23.25">
      <c r="A711" s="52"/>
      <c r="B711" s="52"/>
      <c r="C711" s="52"/>
      <c r="D711" s="52"/>
      <c r="E711" s="52"/>
      <c r="F711" s="52"/>
    </row>
    <row r="712" spans="1:6" ht="30">
      <c r="A712" s="60" t="s">
        <v>257</v>
      </c>
      <c r="B712" s="52"/>
      <c r="C712" s="52"/>
      <c r="D712" s="52"/>
      <c r="E712" s="52"/>
      <c r="F712" s="52"/>
    </row>
    <row r="713" spans="1:6" ht="25.5">
      <c r="A713" s="59" t="s">
        <v>315</v>
      </c>
      <c r="B713" s="52"/>
      <c r="C713" s="52"/>
      <c r="D713" s="52"/>
      <c r="E713" s="52"/>
      <c r="F713" s="52"/>
    </row>
    <row r="714" spans="1:6" ht="25.5">
      <c r="A714" s="59" t="s">
        <v>316</v>
      </c>
      <c r="B714" s="52"/>
      <c r="C714" s="52"/>
      <c r="D714" s="52"/>
      <c r="E714" s="52"/>
      <c r="F714" s="52"/>
    </row>
    <row r="715" spans="1:6" ht="25.5">
      <c r="A715" s="59" t="s">
        <v>317</v>
      </c>
      <c r="B715" s="52"/>
      <c r="C715" s="52"/>
      <c r="D715" s="52"/>
      <c r="E715" s="52"/>
      <c r="F715" s="52"/>
    </row>
    <row r="716" spans="1:6" ht="25.5">
      <c r="A716" s="59" t="s">
        <v>256</v>
      </c>
      <c r="B716" s="52"/>
      <c r="C716" s="52"/>
      <c r="D716" s="52"/>
      <c r="E716" s="52"/>
      <c r="F716" s="52"/>
    </row>
    <row r="717" spans="1:6" ht="25.5">
      <c r="A717" s="59" t="s">
        <v>318</v>
      </c>
      <c r="B717" s="52"/>
      <c r="C717" s="52"/>
      <c r="D717" s="52"/>
      <c r="E717" s="52"/>
      <c r="F717" s="52"/>
    </row>
    <row r="718" spans="1:6" ht="25.5">
      <c r="A718" s="59" t="s">
        <v>9</v>
      </c>
      <c r="B718" s="52"/>
      <c r="C718" s="52"/>
      <c r="D718" s="52"/>
      <c r="E718" s="52"/>
      <c r="F718" s="52"/>
    </row>
    <row r="719" spans="1:6" ht="25.5">
      <c r="A719" s="59" t="s">
        <v>294</v>
      </c>
      <c r="B719" s="52"/>
      <c r="C719" s="52"/>
      <c r="D719" s="52"/>
      <c r="E719" s="52"/>
      <c r="F719" s="52"/>
    </row>
    <row r="720" spans="1:6" ht="23.25">
      <c r="A720" s="56"/>
      <c r="B720" s="52"/>
      <c r="C720" s="52"/>
      <c r="D720" s="52"/>
      <c r="E720" s="52"/>
      <c r="F720" s="52"/>
    </row>
    <row r="721" spans="1:6" ht="24" thickBot="1">
      <c r="A721" s="57"/>
      <c r="B721" s="52"/>
      <c r="C721" s="52"/>
      <c r="D721" s="52"/>
      <c r="E721" s="52"/>
      <c r="F721" s="52"/>
    </row>
    <row r="722" spans="1:6" ht="24" thickBot="1">
      <c r="A722" s="552" t="s">
        <v>133</v>
      </c>
      <c r="B722" s="566" t="s">
        <v>132</v>
      </c>
      <c r="C722" s="567"/>
      <c r="D722" s="52"/>
      <c r="E722" s="52"/>
      <c r="F722" s="52" t="s">
        <v>134</v>
      </c>
    </row>
    <row r="723" spans="1:6" ht="67.5">
      <c r="A723" s="551" t="s">
        <v>330</v>
      </c>
      <c r="B723" s="549" t="s">
        <v>330</v>
      </c>
      <c r="C723" s="550" t="s">
        <v>282</v>
      </c>
      <c r="D723" s="507" t="s">
        <v>331</v>
      </c>
      <c r="E723" s="508" t="s">
        <v>282</v>
      </c>
      <c r="F723" s="61" t="s">
        <v>257</v>
      </c>
    </row>
    <row r="724" spans="1:6" ht="25.5">
      <c r="A724" s="553" t="s">
        <v>204</v>
      </c>
      <c r="B724" s="547" t="s">
        <v>328</v>
      </c>
      <c r="C724" s="548">
        <v>7</v>
      </c>
      <c r="D724" s="555">
        <f>VLOOKUP(B14,B724:C744,2)</f>
        <v>1</v>
      </c>
      <c r="E724" s="554">
        <v>1</v>
      </c>
      <c r="F724" s="553" t="s">
        <v>338</v>
      </c>
    </row>
    <row r="725" spans="1:6" ht="25.5">
      <c r="A725" s="553" t="s">
        <v>288</v>
      </c>
      <c r="B725" s="547" t="s">
        <v>329</v>
      </c>
      <c r="C725" s="548">
        <v>8</v>
      </c>
      <c r="D725" s="510"/>
      <c r="E725" s="554">
        <v>2</v>
      </c>
      <c r="F725" s="553" t="s">
        <v>315</v>
      </c>
    </row>
    <row r="726" spans="1:6" ht="25.5">
      <c r="A726" s="553" t="s">
        <v>289</v>
      </c>
      <c r="B726" s="547" t="s">
        <v>283</v>
      </c>
      <c r="C726" s="548">
        <v>4</v>
      </c>
      <c r="D726" s="509"/>
      <c r="E726" s="554">
        <v>3</v>
      </c>
      <c r="F726" s="553" t="s">
        <v>315</v>
      </c>
    </row>
    <row r="727" spans="1:6" ht="25.5">
      <c r="A727" s="553" t="s">
        <v>283</v>
      </c>
      <c r="B727" s="547" t="s">
        <v>263</v>
      </c>
      <c r="C727" s="548">
        <v>5</v>
      </c>
      <c r="D727" s="509"/>
      <c r="E727" s="554">
        <v>4</v>
      </c>
      <c r="F727" s="553" t="s">
        <v>316</v>
      </c>
    </row>
    <row r="728" spans="1:6" ht="25.5">
      <c r="A728" s="553" t="s">
        <v>263</v>
      </c>
      <c r="B728" s="547" t="s">
        <v>264</v>
      </c>
      <c r="C728" s="548">
        <v>6</v>
      </c>
      <c r="D728" s="509"/>
      <c r="E728" s="554">
        <v>5</v>
      </c>
      <c r="F728" s="553" t="s">
        <v>316</v>
      </c>
    </row>
    <row r="729" spans="1:6" ht="25.5">
      <c r="A729" s="553" t="s">
        <v>264</v>
      </c>
      <c r="B729" s="547" t="s">
        <v>306</v>
      </c>
      <c r="C729" s="548">
        <v>15</v>
      </c>
      <c r="D729" s="509"/>
      <c r="E729" s="554">
        <v>6</v>
      </c>
      <c r="F729" s="553" t="s">
        <v>316</v>
      </c>
    </row>
    <row r="730" spans="1:6" ht="25.5">
      <c r="A730" s="553" t="s">
        <v>328</v>
      </c>
      <c r="B730" s="547" t="s">
        <v>290</v>
      </c>
      <c r="C730" s="548">
        <v>9</v>
      </c>
      <c r="D730" s="509"/>
      <c r="E730" s="554">
        <v>7</v>
      </c>
      <c r="F730" s="553" t="s">
        <v>316</v>
      </c>
    </row>
    <row r="731" spans="1:6" ht="25.5">
      <c r="A731" s="553" t="s">
        <v>329</v>
      </c>
      <c r="B731" s="547" t="s">
        <v>291</v>
      </c>
      <c r="C731" s="548">
        <v>14</v>
      </c>
      <c r="D731" s="509"/>
      <c r="E731" s="554">
        <v>8</v>
      </c>
      <c r="F731" s="553" t="s">
        <v>316</v>
      </c>
    </row>
    <row r="732" spans="1:6" ht="25.5">
      <c r="A732" s="553" t="s">
        <v>290</v>
      </c>
      <c r="B732" s="547" t="s">
        <v>288</v>
      </c>
      <c r="C732" s="548">
        <v>2</v>
      </c>
      <c r="D732" s="509"/>
      <c r="E732" s="554">
        <v>9</v>
      </c>
      <c r="F732" s="553" t="s">
        <v>317</v>
      </c>
    </row>
    <row r="733" spans="1:6" ht="25.5">
      <c r="A733" s="553" t="s">
        <v>307</v>
      </c>
      <c r="B733" s="547" t="s">
        <v>289</v>
      </c>
      <c r="C733" s="548">
        <v>3</v>
      </c>
      <c r="D733" s="509"/>
      <c r="E733" s="554">
        <v>10</v>
      </c>
      <c r="F733" s="553" t="s">
        <v>256</v>
      </c>
    </row>
    <row r="734" spans="1:6" ht="25.5">
      <c r="A734" s="553" t="s">
        <v>261</v>
      </c>
      <c r="B734" s="547" t="s">
        <v>332</v>
      </c>
      <c r="C734" s="548">
        <v>1</v>
      </c>
      <c r="D734" s="509"/>
      <c r="E734" s="554">
        <v>11</v>
      </c>
      <c r="F734" s="553" t="s">
        <v>256</v>
      </c>
    </row>
    <row r="735" spans="1:6" ht="25.5">
      <c r="A735" s="553" t="s">
        <v>265</v>
      </c>
      <c r="B735" s="547" t="s">
        <v>310</v>
      </c>
      <c r="C735" s="548">
        <v>13</v>
      </c>
      <c r="D735" s="509"/>
      <c r="E735" s="554">
        <v>12</v>
      </c>
      <c r="F735" s="553" t="s">
        <v>256</v>
      </c>
    </row>
    <row r="736" spans="1:6" ht="25.5">
      <c r="A736" s="553" t="s">
        <v>308</v>
      </c>
      <c r="B736" s="547" t="s">
        <v>307</v>
      </c>
      <c r="C736" s="548">
        <v>10</v>
      </c>
      <c r="D736" s="509"/>
      <c r="E736" s="554">
        <v>13</v>
      </c>
      <c r="F736" s="553" t="s">
        <v>256</v>
      </c>
    </row>
    <row r="737" spans="1:6" ht="25.5">
      <c r="A737" s="553" t="s">
        <v>291</v>
      </c>
      <c r="B737" s="547" t="s">
        <v>261</v>
      </c>
      <c r="C737" s="548">
        <v>11</v>
      </c>
      <c r="D737" s="509"/>
      <c r="E737" s="554">
        <v>14</v>
      </c>
      <c r="F737" s="553" t="s">
        <v>256</v>
      </c>
    </row>
    <row r="738" spans="1:6" ht="25.5">
      <c r="A738" s="553" t="s">
        <v>309</v>
      </c>
      <c r="B738" s="547" t="s">
        <v>265</v>
      </c>
      <c r="C738" s="548">
        <v>12</v>
      </c>
      <c r="D738" s="509"/>
      <c r="E738" s="554">
        <v>15</v>
      </c>
      <c r="F738" s="553" t="s">
        <v>9</v>
      </c>
    </row>
    <row r="739" spans="1:6" ht="25.5">
      <c r="A739" s="553"/>
      <c r="B739" s="547"/>
      <c r="C739" s="548"/>
      <c r="D739" s="509"/>
      <c r="E739" s="554">
        <v>16</v>
      </c>
      <c r="F739" s="553"/>
    </row>
    <row r="740" spans="1:6" ht="25.5">
      <c r="A740" s="553"/>
      <c r="B740" s="547"/>
      <c r="C740" s="548"/>
      <c r="D740" s="509"/>
      <c r="E740" s="554">
        <v>17</v>
      </c>
      <c r="F740" s="553"/>
    </row>
    <row r="741" spans="1:6" ht="25.5">
      <c r="A741" s="553"/>
      <c r="B741" s="547"/>
      <c r="C741" s="548"/>
      <c r="D741" s="509"/>
      <c r="E741" s="554">
        <v>18</v>
      </c>
      <c r="F741" s="553"/>
    </row>
    <row r="742" spans="1:6" ht="25.5">
      <c r="A742" s="553"/>
      <c r="B742" s="547"/>
      <c r="C742" s="548"/>
      <c r="D742" s="509"/>
      <c r="E742" s="554">
        <v>19</v>
      </c>
      <c r="F742" s="553"/>
    </row>
    <row r="743" spans="1:6" ht="25.5">
      <c r="A743" s="553"/>
      <c r="B743" s="547"/>
      <c r="C743" s="548"/>
      <c r="D743" s="509"/>
      <c r="E743" s="554">
        <v>20</v>
      </c>
      <c r="F743" s="553"/>
    </row>
    <row r="744" spans="1:6" ht="25.5">
      <c r="A744" s="553"/>
      <c r="B744" s="547"/>
      <c r="C744" s="548"/>
      <c r="D744" s="509"/>
      <c r="E744" s="554">
        <v>21</v>
      </c>
      <c r="F744" s="553"/>
    </row>
    <row r="745" spans="1:6" ht="23.25">
      <c r="A745" s="52"/>
      <c r="B745" s="52"/>
      <c r="C745" s="52"/>
      <c r="D745" s="52"/>
      <c r="E745" s="52"/>
      <c r="F745" s="52"/>
    </row>
    <row r="746" spans="1:6" ht="30">
      <c r="A746" s="60" t="s">
        <v>319</v>
      </c>
      <c r="B746" s="52"/>
      <c r="C746" s="52"/>
      <c r="D746" s="52"/>
      <c r="E746" s="52"/>
      <c r="F746" s="52"/>
    </row>
    <row r="747" spans="1:6" ht="25.5">
      <c r="A747" s="59" t="s">
        <v>288</v>
      </c>
      <c r="B747" s="52"/>
      <c r="C747" s="52"/>
      <c r="D747" s="52"/>
      <c r="E747" s="52"/>
      <c r="F747" s="52"/>
    </row>
    <row r="748" spans="1:6" ht="25.5">
      <c r="A748" s="59" t="s">
        <v>289</v>
      </c>
      <c r="B748" s="52"/>
      <c r="C748" s="52"/>
      <c r="D748" s="52"/>
      <c r="E748" s="52"/>
      <c r="F748" s="52"/>
    </row>
    <row r="749" spans="1:6" ht="23.25">
      <c r="A749" s="56"/>
      <c r="B749" s="52"/>
      <c r="C749" s="52"/>
      <c r="D749" s="52"/>
      <c r="E749" s="52"/>
      <c r="F749" s="52"/>
    </row>
    <row r="750" spans="1:6" ht="23.25">
      <c r="A750" s="56"/>
      <c r="B750" s="52"/>
      <c r="C750" s="52"/>
      <c r="D750" s="52"/>
      <c r="E750" s="52"/>
      <c r="F750" s="52"/>
    </row>
    <row r="751" spans="1:6" ht="23.25">
      <c r="A751" s="52"/>
      <c r="B751" s="52"/>
      <c r="C751" s="52"/>
      <c r="D751" s="52"/>
      <c r="E751" s="52"/>
      <c r="F751" s="52"/>
    </row>
    <row r="752" spans="1:6" ht="30">
      <c r="A752" s="60" t="s">
        <v>320</v>
      </c>
      <c r="B752" s="52"/>
      <c r="C752" s="52"/>
      <c r="D752" s="52"/>
      <c r="E752" s="52"/>
      <c r="F752" s="52"/>
    </row>
    <row r="753" spans="1:6" ht="25.5">
      <c r="A753" s="59" t="s">
        <v>283</v>
      </c>
      <c r="B753" s="52"/>
      <c r="C753" s="52"/>
      <c r="D753" s="52"/>
      <c r="E753" s="52"/>
      <c r="F753" s="52"/>
    </row>
    <row r="754" spans="1:6" ht="25.5">
      <c r="A754" s="59" t="s">
        <v>264</v>
      </c>
      <c r="B754" s="52"/>
      <c r="C754" s="52"/>
      <c r="D754" s="52"/>
      <c r="E754" s="52"/>
      <c r="F754" s="52"/>
    </row>
    <row r="755" spans="1:6" ht="23.25">
      <c r="A755" s="56" t="s">
        <v>263</v>
      </c>
      <c r="B755" s="52"/>
      <c r="C755" s="52"/>
      <c r="D755" s="52"/>
      <c r="E755" s="52"/>
      <c r="F755" s="52"/>
    </row>
    <row r="756" spans="1:6" ht="23.25">
      <c r="A756" s="56" t="s">
        <v>321</v>
      </c>
      <c r="B756" s="52"/>
      <c r="C756" s="52"/>
      <c r="D756" s="52"/>
      <c r="E756" s="52"/>
      <c r="F756" s="52"/>
    </row>
    <row r="757" spans="1:6" ht="23.25">
      <c r="A757" s="56" t="s">
        <v>294</v>
      </c>
      <c r="B757" s="52"/>
      <c r="C757" s="52"/>
      <c r="D757" s="52"/>
      <c r="E757" s="52"/>
      <c r="F757" s="52"/>
    </row>
    <row r="758" spans="1:6" ht="23.25">
      <c r="A758" s="56"/>
      <c r="B758" s="52"/>
      <c r="C758" s="52"/>
      <c r="D758" s="52"/>
      <c r="E758" s="52"/>
      <c r="F758" s="52"/>
    </row>
    <row r="759" spans="1:6" ht="23.25">
      <c r="A759" s="56"/>
      <c r="B759" s="52"/>
      <c r="C759" s="52"/>
      <c r="D759" s="52"/>
      <c r="E759" s="52"/>
      <c r="F759" s="52"/>
    </row>
    <row r="760" spans="1:6" ht="23.25">
      <c r="A760" s="56"/>
      <c r="B760" s="52"/>
      <c r="C760" s="52"/>
      <c r="D760" s="52"/>
      <c r="E760" s="52"/>
      <c r="F760" s="52"/>
    </row>
    <row r="761" spans="1:6" ht="23.25">
      <c r="A761"/>
      <c r="B761" s="52"/>
      <c r="C761" s="52"/>
      <c r="D761" s="52"/>
      <c r="E761" s="52"/>
      <c r="F761" s="52"/>
    </row>
    <row r="762" spans="1:6" ht="30">
      <c r="A762" s="60" t="s">
        <v>317</v>
      </c>
      <c r="B762" s="52"/>
      <c r="C762" s="52"/>
      <c r="D762" s="52"/>
      <c r="E762" s="52"/>
      <c r="F762" s="52"/>
    </row>
    <row r="763" spans="1:6" ht="25.5">
      <c r="A763" s="59" t="s">
        <v>322</v>
      </c>
      <c r="B763" s="52"/>
      <c r="C763" s="52"/>
      <c r="D763" s="52"/>
      <c r="E763" s="52"/>
      <c r="F763" s="52"/>
    </row>
    <row r="764" spans="1:6" ht="25.5">
      <c r="A764" s="59"/>
      <c r="B764" s="52"/>
      <c r="C764" s="52"/>
      <c r="D764" s="52"/>
      <c r="E764" s="52"/>
      <c r="F764" s="52"/>
    </row>
    <row r="765" spans="1:6" ht="23.25">
      <c r="A765" s="52"/>
      <c r="B765" s="52"/>
      <c r="C765" s="52"/>
      <c r="D765" s="52"/>
      <c r="E765" s="52"/>
      <c r="F765" s="52"/>
    </row>
    <row r="766" spans="1:6" ht="30">
      <c r="A766" s="60" t="s">
        <v>256</v>
      </c>
      <c r="B766" s="52"/>
      <c r="C766" s="52"/>
      <c r="D766" s="52"/>
      <c r="E766" s="52"/>
      <c r="F766" s="52"/>
    </row>
    <row r="767" spans="1:6" ht="25.5">
      <c r="A767" s="59" t="s">
        <v>307</v>
      </c>
      <c r="B767" s="52"/>
      <c r="C767" s="52"/>
      <c r="D767" s="52"/>
      <c r="E767" s="52"/>
      <c r="F767" s="52"/>
    </row>
    <row r="768" spans="1:6" ht="25.5">
      <c r="A768" s="59" t="s">
        <v>261</v>
      </c>
      <c r="B768" s="52"/>
      <c r="C768" s="52"/>
      <c r="D768" s="52"/>
      <c r="E768" s="52"/>
      <c r="F768" s="52"/>
    </row>
    <row r="769" spans="1:6" ht="25.5">
      <c r="A769" s="59" t="s">
        <v>265</v>
      </c>
      <c r="B769" s="52"/>
      <c r="C769" s="52"/>
      <c r="D769" s="52"/>
      <c r="E769" s="52"/>
      <c r="F769" s="52"/>
    </row>
    <row r="770" spans="1:6" ht="25.5">
      <c r="A770" s="59" t="s">
        <v>308</v>
      </c>
      <c r="B770" s="52"/>
      <c r="C770" s="52"/>
      <c r="D770" s="52"/>
      <c r="E770" s="52"/>
      <c r="F770" s="52"/>
    </row>
    <row r="771" spans="1:6" ht="25.5">
      <c r="A771" s="59"/>
      <c r="B771" s="52"/>
      <c r="C771" s="52"/>
      <c r="D771" s="52"/>
      <c r="E771" s="52"/>
      <c r="F771" s="52"/>
    </row>
    <row r="772" spans="1:6" ht="25.5">
      <c r="A772" s="492"/>
      <c r="B772" s="52"/>
      <c r="C772" s="52"/>
      <c r="D772" s="52"/>
      <c r="E772" s="52"/>
      <c r="F772" s="52"/>
    </row>
    <row r="773" spans="1:6" ht="23.25">
      <c r="A773" s="54"/>
      <c r="B773" s="52"/>
      <c r="C773" s="52"/>
      <c r="D773" s="52"/>
      <c r="E773" s="52"/>
      <c r="F773" s="52"/>
    </row>
    <row r="774" spans="1:6" ht="30">
      <c r="A774" s="60" t="s">
        <v>9</v>
      </c>
      <c r="B774" s="52"/>
      <c r="C774" s="52"/>
      <c r="D774" s="52"/>
      <c r="E774" s="52"/>
      <c r="F774" s="52"/>
    </row>
    <row r="775" spans="1:6" ht="25.5">
      <c r="A775" s="59" t="s">
        <v>306</v>
      </c>
      <c r="B775" s="52"/>
      <c r="C775" s="52"/>
      <c r="D775" s="52"/>
      <c r="E775" s="52"/>
      <c r="F775" s="52"/>
    </row>
    <row r="776" spans="1:6" ht="25.5">
      <c r="A776" s="59"/>
      <c r="B776" s="52"/>
      <c r="C776" s="52"/>
      <c r="D776" s="52"/>
      <c r="E776" s="52"/>
      <c r="F776" s="52"/>
    </row>
    <row r="777" spans="1:6" ht="23.25">
      <c r="A777" s="52"/>
      <c r="B777" s="52"/>
      <c r="C777" s="52"/>
      <c r="D777" s="52"/>
      <c r="E777" s="52"/>
      <c r="F777" s="52"/>
    </row>
    <row r="778" spans="1:6" ht="23.25">
      <c r="A778" s="52"/>
      <c r="B778" s="52"/>
      <c r="C778" s="52"/>
      <c r="D778" s="52"/>
      <c r="E778" s="52"/>
      <c r="F778" s="52"/>
    </row>
    <row r="779" spans="1:6" ht="30">
      <c r="A779" s="60" t="s">
        <v>294</v>
      </c>
      <c r="B779" s="52"/>
      <c r="C779" s="52"/>
      <c r="D779" s="52"/>
      <c r="E779" s="52"/>
      <c r="F779" s="52"/>
    </row>
    <row r="780" ht="25.5">
      <c r="A780" s="59"/>
    </row>
    <row r="781" ht="25.5">
      <c r="A781" s="59"/>
    </row>
  </sheetData>
  <sheetProtection password="C7F6" sheet="1" objects="1" scenarios="1" selectLockedCells="1"/>
  <mergeCells count="15">
    <mergeCell ref="B722:C722"/>
    <mergeCell ref="G16:G17"/>
    <mergeCell ref="G23:G24"/>
    <mergeCell ref="A13:B13"/>
    <mergeCell ref="A22:D22"/>
    <mergeCell ref="G10:G11"/>
    <mergeCell ref="F10:F11"/>
    <mergeCell ref="A33:H33"/>
    <mergeCell ref="A26:B26"/>
    <mergeCell ref="F16:F17"/>
    <mergeCell ref="F23:F24"/>
    <mergeCell ref="F26:G26"/>
    <mergeCell ref="F31:H31"/>
    <mergeCell ref="H16:H17"/>
    <mergeCell ref="H23:H24"/>
  </mergeCells>
  <conditionalFormatting sqref="G10:G11">
    <cfRule type="cellIs" priority="1" dxfId="0" operator="equal" stopIfTrue="1">
      <formula>"RevMax"</formula>
    </cfRule>
    <cfRule type="cellIs" priority="2" dxfId="1" operator="equal" stopIfTrue="1">
      <formula>"Throttle Jockey Pro"</formula>
    </cfRule>
  </conditionalFormatting>
  <dataValidations count="12">
    <dataValidation type="whole" allowBlank="1" showErrorMessage="1" promptTitle="Throttle ATV/EPA's" prompt="Please enter a value between 0-150 &#10;&#10;The best results will be achieved when you can get as close as possible to +/- 100 Throttle ATV/EPA's.  Flight Quality and performance will improve not to mention reduced risk of Mechanical failure will be reduced." sqref="B19">
      <formula1>0</formula1>
      <formula2>150</formula2>
    </dataValidation>
    <dataValidation type="whole" allowBlank="1" showErrorMessage="1" promptTitle="Auxilliary Channel ATV/EPA's" prompt="Please select a value between 85 and 105, Please see the Model Avionics Website for Recomended values based on your Radios Manufacture and Model.&#10;&#10;Note:  The Aux CH ATV/EPA's must be the same for both sides for best results." sqref="B24">
      <formula1>0</formula1>
      <formula2>150</formula2>
    </dataValidation>
    <dataValidation type="whole" allowBlank="1" showErrorMessage="1" promptTitle="Auxilliary Channel ATV/EPS's" prompt="Please select a value between 85 and 105, Please see the Model Avionics Website for Recomended values based on your Radios Manufacture and Model.&#10;&#10;Note:  The Aux CH ATV/EPA's must be the same for both sides for best results." sqref="B23">
      <formula1>0</formula1>
      <formula2>150</formula2>
    </dataValidation>
    <dataValidation allowBlank="1" showErrorMessage="1" promptTitle="Rotor RPM" prompt="If the Engine RPM exceeds either the Low or the High capabilities of the speed  controller, Speed control will be returned to your Radio's  Throttle Stick and Throttle curves.  Rotor Speeds and Engine speeds are a function of Gear Ratio's, use caution." sqref="B29:B31"/>
    <dataValidation allowBlank="1" showErrorMessage="1" promptTitle="ROTOR RPM" prompt="If the Engine RPM exceeds either the Low or the High capabilities of the speed  controller, Speed control will be returned to your Radio's  Throttle Stick and Throttle curves.  Rotor Speeds and Engine speeds are a function of Gear Ratio's, use caution." sqref="B28"/>
    <dataValidation allowBlank="1" showErrorMessage="1" promptTitle="Governor Switch Calibration" prompt="Enter whole a  number Only!&#10;The switch used during calibraion will be set to a minimum of 0 % and a Maximum of 100% during the Calibration process.  Later these will be adjusted to the setpoints determined by calculations and verified by Field Testing." sqref="B17"/>
    <dataValidation allowBlank="1" showErrorMessage="1" sqref="B16"/>
    <dataValidation type="list" allowBlank="1" showErrorMessage="1" promptTitle="Speed Controller" prompt="Please select which Model Avionics product you are using.&#10;&#10;Note:  These Calculations will not work for any other governor products, other than those sold by Model Avionics." sqref="B7">
      <formula1>$A$498:$A$499</formula1>
    </dataValidation>
    <dataValidation type="list" allowBlank="1" showErrorMessage="1" promptTitle="Main Gear Size selector" prompt="Select your Main Gear Size ( number of Teeth ).  Sometimes the Main Gear is refered to as the Spur Gear, and it is the Larger gear through which the base of the main Rotor Shaft passes." sqref="B11">
      <formula1>$A$540:$A$705</formula1>
    </dataValidation>
    <dataValidation type="list" allowBlank="1" showErrorMessage="1" promptTitle="Pinion Gear Selection" prompt="Select your Pionon Gear Size ( number of Teeth ).  The Pinion Gear is the smaller gear attached to the Engine and Clutch Bell Assembly." sqref="B10">
      <formula1>$A$502:$A$537</formula1>
    </dataValidation>
    <dataValidation type="list" allowBlank="1" showInputMessage="1" showErrorMessage="1" sqref="B14">
      <formula1>$A$724:$A$744</formula1>
    </dataValidation>
    <dataValidation type="whole" allowBlank="1" showErrorMessage="1" promptTitle="Throttle ATV/EPA's" prompt="Please enter a value between 0-150 &#10;&#10;The best results will be achieved when you can get as close as possible to +/- 100 Throttle ATV/EPA's.  Flight Quality and performance will improve not to mention reduced risk of Mechanical failure will be reduced." sqref="B20">
      <formula1>0</formula1>
      <formula2>150</formula2>
    </dataValidation>
  </dataValidations>
  <printOptions horizontalCentered="1" verticalCentered="1"/>
  <pageMargins left="0.5" right="0.46" top="0.89" bottom="0.7" header="0.5" footer="0.5"/>
  <pageSetup fitToHeight="1" fitToWidth="1" horizontalDpi="300" verticalDpi="300" orientation="landscape" scale="62" r:id="rId2"/>
  <headerFooter alignWithMargins="0">
    <oddFooter>&amp;LThis Spreadsheet is the property of Model Avionics   Copyright 2006</oddFooter>
  </headerFooter>
  <drawing r:id="rId1"/>
</worksheet>
</file>

<file path=xl/worksheets/sheet4.xml><?xml version="1.0" encoding="utf-8"?>
<worksheet xmlns="http://schemas.openxmlformats.org/spreadsheetml/2006/main" xmlns:r="http://schemas.openxmlformats.org/officeDocument/2006/relationships">
  <sheetPr codeName="Sheet8">
    <tabColor indexed="33"/>
    <pageSetUpPr fitToPage="1"/>
  </sheetPr>
  <dimension ref="A1:T254"/>
  <sheetViews>
    <sheetView showGridLines="0" showRowColHeaders="0" zoomScale="119" zoomScaleNormal="119" workbookViewId="0" topLeftCell="A1">
      <selection activeCell="A4" sqref="A4"/>
    </sheetView>
  </sheetViews>
  <sheetFormatPr defaultColWidth="9.140625" defaultRowHeight="12.75"/>
  <cols>
    <col min="1" max="1" width="12.7109375" style="0" customWidth="1"/>
    <col min="2" max="2" width="5.8515625" style="0" customWidth="1"/>
    <col min="17" max="17" width="4.7109375" style="0" customWidth="1"/>
  </cols>
  <sheetData>
    <row r="1" spans="1:20" ht="79.5" customHeight="1">
      <c r="A1" s="559" t="s">
        <v>543</v>
      </c>
      <c r="B1" s="597"/>
      <c r="C1" s="597"/>
      <c r="D1" s="597"/>
      <c r="E1" s="597"/>
      <c r="F1" s="597"/>
      <c r="G1" s="597"/>
      <c r="H1" s="597"/>
      <c r="I1" s="597"/>
      <c r="J1" s="597"/>
      <c r="K1" s="74"/>
      <c r="L1" s="74"/>
      <c r="M1" s="74"/>
      <c r="N1" s="74"/>
      <c r="O1" s="74"/>
      <c r="P1" s="74"/>
      <c r="Q1" s="92"/>
      <c r="R1" s="179"/>
      <c r="S1" s="95"/>
      <c r="T1" s="95"/>
    </row>
    <row r="2" spans="1:19" ht="64.5" customHeight="1">
      <c r="A2" s="598" t="s">
        <v>544</v>
      </c>
      <c r="B2" s="599"/>
      <c r="C2" s="599"/>
      <c r="D2" s="599"/>
      <c r="E2" s="599"/>
      <c r="F2" s="599"/>
      <c r="G2" s="599"/>
      <c r="H2" s="599"/>
      <c r="I2" s="599"/>
      <c r="J2" s="599"/>
      <c r="K2" s="599"/>
      <c r="L2" s="74"/>
      <c r="M2" s="73" t="s">
        <v>545</v>
      </c>
      <c r="N2" s="74"/>
      <c r="O2" s="74"/>
      <c r="P2" s="74"/>
      <c r="Q2" s="180"/>
      <c r="R2" s="181"/>
      <c r="S2" s="95"/>
    </row>
    <row r="3" spans="1:19" ht="13.5" customHeight="1">
      <c r="A3" s="182"/>
      <c r="B3" s="183"/>
      <c r="C3" s="183"/>
      <c r="D3" s="183"/>
      <c r="E3" s="183"/>
      <c r="F3" s="183"/>
      <c r="G3" s="183"/>
      <c r="H3" s="183"/>
      <c r="I3" s="183"/>
      <c r="J3" s="183"/>
      <c r="K3" s="95"/>
      <c r="L3" s="95"/>
      <c r="M3" s="95"/>
      <c r="N3" s="95"/>
      <c r="O3" s="95"/>
      <c r="P3" s="95"/>
      <c r="Q3" s="184"/>
      <c r="R3" s="95"/>
      <c r="S3" s="95"/>
    </row>
    <row r="4" spans="1:17" ht="15.75">
      <c r="A4" s="26" t="s">
        <v>546</v>
      </c>
      <c r="B4" s="185" t="s">
        <v>547</v>
      </c>
      <c r="C4" s="185"/>
      <c r="D4" s="185"/>
      <c r="E4" s="185"/>
      <c r="F4" s="185"/>
      <c r="G4" s="185"/>
      <c r="H4" s="185"/>
      <c r="I4" s="185"/>
      <c r="J4" s="185"/>
      <c r="K4" s="185"/>
      <c r="L4" s="185"/>
      <c r="M4" s="185"/>
      <c r="N4" s="185"/>
      <c r="O4" s="185"/>
      <c r="P4" s="185"/>
      <c r="Q4" s="185"/>
    </row>
    <row r="5" spans="1:17" ht="15">
      <c r="A5" s="185"/>
      <c r="B5" s="185"/>
      <c r="C5" s="185"/>
      <c r="D5" s="185"/>
      <c r="E5" s="185"/>
      <c r="F5" s="185"/>
      <c r="G5" s="185"/>
      <c r="H5" s="185"/>
      <c r="I5" s="185"/>
      <c r="J5" s="185"/>
      <c r="K5" s="185"/>
      <c r="L5" s="185"/>
      <c r="M5" s="185"/>
      <c r="N5" s="185"/>
      <c r="O5" s="185"/>
      <c r="P5" s="185"/>
      <c r="Q5" s="185"/>
    </row>
    <row r="6" spans="1:17" ht="15.75">
      <c r="A6" s="26" t="s">
        <v>548</v>
      </c>
      <c r="B6" s="185" t="s">
        <v>549</v>
      </c>
      <c r="C6" s="185"/>
      <c r="D6" s="185"/>
      <c r="E6" s="185"/>
      <c r="F6" s="185"/>
      <c r="G6" s="185"/>
      <c r="H6" s="185"/>
      <c r="I6" s="185"/>
      <c r="J6" s="185"/>
      <c r="K6" s="185"/>
      <c r="L6" s="185"/>
      <c r="M6" s="185"/>
      <c r="N6" s="185"/>
      <c r="O6" s="185"/>
      <c r="P6" s="185"/>
      <c r="Q6" s="185"/>
    </row>
    <row r="7" spans="1:17" ht="15.75">
      <c r="A7" s="26"/>
      <c r="B7" s="185" t="s">
        <v>564</v>
      </c>
      <c r="C7" s="185"/>
      <c r="D7" s="185"/>
      <c r="E7" s="185"/>
      <c r="F7" s="185"/>
      <c r="G7" s="185"/>
      <c r="H7" s="185"/>
      <c r="I7" s="185"/>
      <c r="J7" s="185"/>
      <c r="K7" s="185"/>
      <c r="L7" s="185"/>
      <c r="M7" s="185"/>
      <c r="N7" s="185"/>
      <c r="O7" s="185"/>
      <c r="P7" s="185"/>
      <c r="Q7" s="185"/>
    </row>
    <row r="8" spans="1:17" ht="15">
      <c r="A8" s="185"/>
      <c r="B8" s="185" t="s">
        <v>565</v>
      </c>
      <c r="C8" s="185"/>
      <c r="D8" s="185"/>
      <c r="E8" s="185"/>
      <c r="F8" s="185"/>
      <c r="G8" s="185"/>
      <c r="H8" s="185"/>
      <c r="I8" s="185"/>
      <c r="J8" s="185"/>
      <c r="K8" s="185"/>
      <c r="L8" s="185"/>
      <c r="M8" s="185"/>
      <c r="N8" s="185"/>
      <c r="O8" s="185"/>
      <c r="P8" s="185"/>
      <c r="Q8" s="185"/>
    </row>
    <row r="9" spans="1:17" ht="15">
      <c r="A9" s="185"/>
      <c r="B9" s="185" t="s">
        <v>566</v>
      </c>
      <c r="C9" s="185"/>
      <c r="D9" s="185"/>
      <c r="E9" s="185"/>
      <c r="F9" s="185"/>
      <c r="G9" s="185"/>
      <c r="H9" s="185"/>
      <c r="I9" s="185"/>
      <c r="J9" s="185"/>
      <c r="K9" s="185"/>
      <c r="L9" s="185"/>
      <c r="M9" s="185"/>
      <c r="N9" s="185"/>
      <c r="O9" s="185"/>
      <c r="P9" s="185"/>
      <c r="Q9" s="185"/>
    </row>
    <row r="10" spans="1:17" ht="15">
      <c r="A10" s="185"/>
      <c r="B10" s="185" t="s">
        <v>567</v>
      </c>
      <c r="C10" s="185"/>
      <c r="D10" s="185"/>
      <c r="E10" s="185"/>
      <c r="F10" s="185"/>
      <c r="G10" s="185"/>
      <c r="H10" s="185"/>
      <c r="I10" s="185"/>
      <c r="J10" s="185"/>
      <c r="K10" s="185"/>
      <c r="L10" s="185"/>
      <c r="M10" s="185"/>
      <c r="N10" s="185"/>
      <c r="O10" s="185"/>
      <c r="P10" s="185"/>
      <c r="Q10" s="185"/>
    </row>
    <row r="11" spans="1:17" ht="15">
      <c r="A11" s="185"/>
      <c r="B11" s="185" t="s">
        <v>568</v>
      </c>
      <c r="C11" s="185"/>
      <c r="D11" s="185"/>
      <c r="E11" s="185"/>
      <c r="F11" s="185"/>
      <c r="G11" s="185"/>
      <c r="H11" s="185"/>
      <c r="I11" s="185"/>
      <c r="J11" s="185"/>
      <c r="K11" s="185"/>
      <c r="L11" s="185"/>
      <c r="M11" s="185"/>
      <c r="N11" s="185"/>
      <c r="O11" s="185"/>
      <c r="P11" s="185"/>
      <c r="Q11" s="185"/>
    </row>
    <row r="12" spans="1:17" ht="15">
      <c r="A12" s="185"/>
      <c r="B12" s="185" t="s">
        <v>569</v>
      </c>
      <c r="C12" s="185"/>
      <c r="D12" s="185"/>
      <c r="E12" s="185"/>
      <c r="F12" s="185"/>
      <c r="G12" s="185"/>
      <c r="H12" s="185"/>
      <c r="I12" s="185"/>
      <c r="J12" s="185"/>
      <c r="K12" s="185"/>
      <c r="L12" s="185"/>
      <c r="M12" s="185"/>
      <c r="N12" s="185"/>
      <c r="O12" s="185"/>
      <c r="P12" s="185"/>
      <c r="Q12" s="185"/>
    </row>
    <row r="13" spans="1:17" ht="15">
      <c r="A13" s="185"/>
      <c r="B13" s="185"/>
      <c r="C13" s="185"/>
      <c r="D13" s="185"/>
      <c r="E13" s="185"/>
      <c r="F13" s="185"/>
      <c r="G13" s="185"/>
      <c r="H13" s="185"/>
      <c r="I13" s="185"/>
      <c r="J13" s="185"/>
      <c r="K13" s="185"/>
      <c r="L13" s="185"/>
      <c r="M13" s="185"/>
      <c r="N13" s="185"/>
      <c r="O13" s="185"/>
      <c r="P13" s="185"/>
      <c r="Q13" s="185"/>
    </row>
    <row r="14" spans="1:17" ht="15">
      <c r="A14" s="185"/>
      <c r="B14" s="185"/>
      <c r="C14" s="185"/>
      <c r="D14" s="185"/>
      <c r="E14" s="185"/>
      <c r="F14" s="185"/>
      <c r="G14" s="185"/>
      <c r="H14" s="185"/>
      <c r="I14" s="185"/>
      <c r="J14" s="185"/>
      <c r="K14" s="185"/>
      <c r="L14" s="185"/>
      <c r="M14" s="185"/>
      <c r="N14" s="185"/>
      <c r="O14" s="185"/>
      <c r="P14" s="185"/>
      <c r="Q14" s="185"/>
    </row>
    <row r="15" spans="1:17" ht="15.75">
      <c r="A15" s="26" t="s">
        <v>546</v>
      </c>
      <c r="B15" s="185" t="s">
        <v>570</v>
      </c>
      <c r="C15" s="185"/>
      <c r="D15" s="185"/>
      <c r="E15" s="185"/>
      <c r="F15" s="185"/>
      <c r="G15" s="185"/>
      <c r="H15" s="185"/>
      <c r="I15" s="185"/>
      <c r="J15" s="185"/>
      <c r="K15" s="185"/>
      <c r="L15" s="185"/>
      <c r="M15" s="185"/>
      <c r="N15" s="185"/>
      <c r="O15" s="185"/>
      <c r="P15" s="185"/>
      <c r="Q15" s="185"/>
    </row>
    <row r="16" spans="1:17" ht="15">
      <c r="A16" s="185"/>
      <c r="B16" s="185"/>
      <c r="C16" s="185"/>
      <c r="D16" s="185"/>
      <c r="E16" s="185"/>
      <c r="F16" s="185"/>
      <c r="G16" s="185"/>
      <c r="H16" s="185"/>
      <c r="I16" s="185"/>
      <c r="J16" s="185"/>
      <c r="K16" s="185"/>
      <c r="L16" s="185"/>
      <c r="M16" s="185"/>
      <c r="N16" s="185"/>
      <c r="O16" s="185"/>
      <c r="P16" s="185"/>
      <c r="Q16" s="185"/>
    </row>
    <row r="17" spans="1:17" ht="15.75">
      <c r="A17" s="26" t="s">
        <v>548</v>
      </c>
      <c r="B17" s="185" t="s">
        <v>571</v>
      </c>
      <c r="C17" s="185"/>
      <c r="D17" s="185"/>
      <c r="E17" s="185"/>
      <c r="F17" s="185"/>
      <c r="G17" s="185"/>
      <c r="H17" s="185"/>
      <c r="I17" s="185"/>
      <c r="J17" s="185"/>
      <c r="K17" s="185"/>
      <c r="L17" s="185"/>
      <c r="M17" s="185"/>
      <c r="N17" s="185"/>
      <c r="O17" s="185"/>
      <c r="P17" s="185"/>
      <c r="Q17" s="185"/>
    </row>
    <row r="18" spans="1:17" ht="15">
      <c r="A18" s="185"/>
      <c r="B18" s="185" t="s">
        <v>572</v>
      </c>
      <c r="C18" s="185"/>
      <c r="D18" s="185"/>
      <c r="E18" s="185"/>
      <c r="F18" s="185"/>
      <c r="G18" s="185"/>
      <c r="H18" s="185"/>
      <c r="I18" s="185"/>
      <c r="J18" s="185"/>
      <c r="K18" s="185"/>
      <c r="L18" s="185"/>
      <c r="M18" s="185"/>
      <c r="N18" s="185"/>
      <c r="O18" s="185"/>
      <c r="P18" s="185"/>
      <c r="Q18" s="185"/>
    </row>
    <row r="19" spans="1:17" ht="15">
      <c r="A19" s="185"/>
      <c r="B19" s="185" t="s">
        <v>573</v>
      </c>
      <c r="C19" s="185"/>
      <c r="D19" s="185"/>
      <c r="E19" s="185"/>
      <c r="F19" s="185"/>
      <c r="G19" s="185"/>
      <c r="H19" s="185"/>
      <c r="I19" s="185"/>
      <c r="J19" s="185"/>
      <c r="K19" s="185"/>
      <c r="L19" s="185"/>
      <c r="M19" s="185"/>
      <c r="N19" s="185"/>
      <c r="O19" s="185"/>
      <c r="P19" s="185"/>
      <c r="Q19" s="185"/>
    </row>
    <row r="20" spans="1:17" ht="15">
      <c r="A20" s="185"/>
      <c r="B20" s="185" t="s">
        <v>0</v>
      </c>
      <c r="C20" s="185"/>
      <c r="D20" s="185"/>
      <c r="E20" s="185"/>
      <c r="F20" s="185"/>
      <c r="G20" s="185"/>
      <c r="H20" s="185"/>
      <c r="I20" s="185"/>
      <c r="J20" s="185"/>
      <c r="K20" s="185"/>
      <c r="L20" s="185"/>
      <c r="M20" s="185"/>
      <c r="N20" s="185"/>
      <c r="O20" s="185"/>
      <c r="P20" s="185"/>
      <c r="Q20" s="185"/>
    </row>
    <row r="21" spans="1:17" ht="15">
      <c r="A21" s="185"/>
      <c r="B21" s="185"/>
      <c r="C21" s="185"/>
      <c r="D21" s="185"/>
      <c r="E21" s="185"/>
      <c r="F21" s="185"/>
      <c r="G21" s="185"/>
      <c r="H21" s="185"/>
      <c r="I21" s="185"/>
      <c r="J21" s="185"/>
      <c r="K21" s="185"/>
      <c r="L21" s="185"/>
      <c r="M21" s="185"/>
      <c r="N21" s="185"/>
      <c r="O21" s="185"/>
      <c r="P21" s="185"/>
      <c r="Q21" s="185"/>
    </row>
    <row r="22" spans="1:17" ht="15">
      <c r="A22" s="185"/>
      <c r="B22" s="185"/>
      <c r="C22" s="185"/>
      <c r="D22" s="185"/>
      <c r="E22" s="185"/>
      <c r="F22" s="185"/>
      <c r="G22" s="185"/>
      <c r="H22" s="185"/>
      <c r="I22" s="185"/>
      <c r="J22" s="185"/>
      <c r="K22" s="185"/>
      <c r="L22" s="185"/>
      <c r="M22" s="185"/>
      <c r="N22" s="185"/>
      <c r="O22" s="185"/>
      <c r="P22" s="185"/>
      <c r="Q22" s="185"/>
    </row>
    <row r="23" spans="1:17" ht="15.75">
      <c r="A23" s="26" t="s">
        <v>546</v>
      </c>
      <c r="B23" s="185" t="s">
        <v>1</v>
      </c>
      <c r="C23" s="185"/>
      <c r="D23" s="185"/>
      <c r="E23" s="185"/>
      <c r="F23" s="185"/>
      <c r="G23" s="185"/>
      <c r="H23" s="185"/>
      <c r="I23" s="185"/>
      <c r="J23" s="185"/>
      <c r="K23" s="185"/>
      <c r="L23" s="185"/>
      <c r="M23" s="185"/>
      <c r="N23" s="185"/>
      <c r="O23" s="185"/>
      <c r="P23" s="185"/>
      <c r="Q23" s="185"/>
    </row>
    <row r="24" spans="1:17" ht="15">
      <c r="A24" s="185"/>
      <c r="B24" s="185"/>
      <c r="C24" s="185"/>
      <c r="D24" s="185"/>
      <c r="E24" s="185"/>
      <c r="F24" s="185"/>
      <c r="G24" s="185"/>
      <c r="H24" s="185"/>
      <c r="I24" s="185"/>
      <c r="J24" s="185"/>
      <c r="K24" s="185"/>
      <c r="L24" s="185"/>
      <c r="M24" s="185"/>
      <c r="N24" s="185"/>
      <c r="O24" s="185"/>
      <c r="P24" s="185"/>
      <c r="Q24" s="185"/>
    </row>
    <row r="25" spans="1:17" ht="15.75">
      <c r="A25" s="26" t="s">
        <v>548</v>
      </c>
      <c r="B25" s="185" t="s">
        <v>2</v>
      </c>
      <c r="C25" s="185"/>
      <c r="D25" s="185"/>
      <c r="E25" s="185"/>
      <c r="F25" s="185"/>
      <c r="G25" s="185"/>
      <c r="H25" s="185"/>
      <c r="I25" s="185"/>
      <c r="J25" s="185"/>
      <c r="K25" s="185"/>
      <c r="L25" s="185"/>
      <c r="M25" s="185"/>
      <c r="N25" s="185"/>
      <c r="O25" s="185"/>
      <c r="P25" s="185"/>
      <c r="Q25" s="185"/>
    </row>
    <row r="26" spans="1:17" ht="15">
      <c r="A26" s="185"/>
      <c r="B26" s="185" t="s">
        <v>3</v>
      </c>
      <c r="C26" s="185"/>
      <c r="D26" s="185"/>
      <c r="E26" s="185"/>
      <c r="F26" s="185"/>
      <c r="G26" s="185"/>
      <c r="H26" s="185"/>
      <c r="I26" s="185"/>
      <c r="J26" s="185"/>
      <c r="K26" s="185"/>
      <c r="L26" s="185"/>
      <c r="M26" s="185"/>
      <c r="N26" s="185"/>
      <c r="O26" s="185"/>
      <c r="P26" s="185"/>
      <c r="Q26" s="185"/>
    </row>
    <row r="27" spans="1:17" ht="15">
      <c r="A27" s="185"/>
      <c r="B27" s="185" t="s">
        <v>4</v>
      </c>
      <c r="C27" s="185"/>
      <c r="D27" s="185"/>
      <c r="E27" s="185"/>
      <c r="F27" s="185"/>
      <c r="G27" s="185"/>
      <c r="H27" s="185"/>
      <c r="I27" s="185"/>
      <c r="J27" s="185"/>
      <c r="K27" s="185"/>
      <c r="L27" s="185"/>
      <c r="M27" s="185"/>
      <c r="N27" s="185"/>
      <c r="O27" s="185"/>
      <c r="P27" s="185"/>
      <c r="Q27" s="185"/>
    </row>
    <row r="28" spans="1:17" ht="15">
      <c r="A28" s="185"/>
      <c r="B28" s="185"/>
      <c r="C28" s="185"/>
      <c r="D28" s="185"/>
      <c r="E28" s="185"/>
      <c r="F28" s="185"/>
      <c r="G28" s="185"/>
      <c r="H28" s="185"/>
      <c r="I28" s="185"/>
      <c r="J28" s="185"/>
      <c r="K28" s="185"/>
      <c r="L28" s="185"/>
      <c r="M28" s="185"/>
      <c r="N28" s="185"/>
      <c r="O28" s="185"/>
      <c r="P28" s="185"/>
      <c r="Q28" s="185"/>
    </row>
    <row r="29" spans="1:17" ht="15">
      <c r="A29" s="185"/>
      <c r="B29" s="185"/>
      <c r="C29" s="185" t="s">
        <v>5</v>
      </c>
      <c r="D29" s="185"/>
      <c r="E29" s="185"/>
      <c r="F29" s="185"/>
      <c r="G29" s="185"/>
      <c r="H29" s="185"/>
      <c r="I29" s="185"/>
      <c r="J29" s="185"/>
      <c r="K29" s="185"/>
      <c r="L29" s="185"/>
      <c r="M29" s="185"/>
      <c r="N29" s="185"/>
      <c r="O29" s="185"/>
      <c r="P29" s="185"/>
      <c r="Q29" s="185"/>
    </row>
    <row r="30" spans="1:17" ht="15">
      <c r="A30" s="185"/>
      <c r="B30" s="185"/>
      <c r="C30" s="185" t="s">
        <v>6</v>
      </c>
      <c r="D30" s="185"/>
      <c r="E30" s="185"/>
      <c r="F30" s="185"/>
      <c r="G30" s="185"/>
      <c r="H30" s="185"/>
      <c r="I30" s="185"/>
      <c r="J30" s="185"/>
      <c r="K30" s="185"/>
      <c r="L30" s="185"/>
      <c r="M30" s="185"/>
      <c r="N30" s="185"/>
      <c r="O30" s="185"/>
      <c r="P30" s="185"/>
      <c r="Q30" s="185"/>
    </row>
    <row r="31" spans="1:17" ht="15">
      <c r="A31" s="185"/>
      <c r="B31" s="185"/>
      <c r="C31" s="185" t="s">
        <v>7</v>
      </c>
      <c r="D31" s="185"/>
      <c r="E31" s="185"/>
      <c r="F31" s="185"/>
      <c r="G31" s="185"/>
      <c r="H31" s="185"/>
      <c r="I31" s="185"/>
      <c r="J31" s="185"/>
      <c r="K31" s="185"/>
      <c r="L31" s="185"/>
      <c r="M31" s="185"/>
      <c r="N31" s="185"/>
      <c r="O31" s="185"/>
      <c r="P31" s="185"/>
      <c r="Q31" s="185"/>
    </row>
    <row r="32" spans="1:17" ht="15">
      <c r="A32" s="185"/>
      <c r="B32" s="185"/>
      <c r="C32" s="185" t="s">
        <v>11</v>
      </c>
      <c r="D32" s="185"/>
      <c r="E32" s="185"/>
      <c r="F32" s="185"/>
      <c r="G32" s="185"/>
      <c r="H32" s="185"/>
      <c r="I32" s="185"/>
      <c r="J32" s="185"/>
      <c r="K32" s="185"/>
      <c r="L32" s="185"/>
      <c r="M32" s="185"/>
      <c r="N32" s="185"/>
      <c r="O32" s="185"/>
      <c r="P32" s="185"/>
      <c r="Q32" s="185"/>
    </row>
    <row r="33" spans="1:17" ht="15">
      <c r="A33" s="185"/>
      <c r="B33" s="185"/>
      <c r="C33" s="185" t="s">
        <v>12</v>
      </c>
      <c r="D33" s="185"/>
      <c r="E33" s="185"/>
      <c r="F33" s="185"/>
      <c r="G33" s="185"/>
      <c r="H33" s="185"/>
      <c r="I33" s="185"/>
      <c r="J33" s="185"/>
      <c r="K33" s="185"/>
      <c r="L33" s="185"/>
      <c r="M33" s="185"/>
      <c r="N33" s="185"/>
      <c r="O33" s="185"/>
      <c r="P33" s="185"/>
      <c r="Q33" s="185"/>
    </row>
    <row r="34" spans="1:17" ht="15">
      <c r="A34" s="185"/>
      <c r="B34" s="185"/>
      <c r="C34" s="185" t="s">
        <v>13</v>
      </c>
      <c r="D34" s="185"/>
      <c r="E34" s="185"/>
      <c r="F34" s="185"/>
      <c r="G34" s="185"/>
      <c r="H34" s="185"/>
      <c r="I34" s="185"/>
      <c r="J34" s="185"/>
      <c r="K34" s="185"/>
      <c r="L34" s="185"/>
      <c r="M34" s="185"/>
      <c r="N34" s="185"/>
      <c r="O34" s="185"/>
      <c r="P34" s="185"/>
      <c r="Q34" s="185"/>
    </row>
    <row r="35" spans="1:17" ht="15">
      <c r="A35" s="185"/>
      <c r="B35" s="185"/>
      <c r="C35" s="185" t="s">
        <v>14</v>
      </c>
      <c r="D35" s="185"/>
      <c r="E35" s="185"/>
      <c r="F35" s="185"/>
      <c r="G35" s="185"/>
      <c r="H35" s="185"/>
      <c r="I35" s="185"/>
      <c r="J35" s="185"/>
      <c r="K35" s="185"/>
      <c r="L35" s="185"/>
      <c r="M35" s="185"/>
      <c r="N35" s="185"/>
      <c r="O35" s="185"/>
      <c r="P35" s="185"/>
      <c r="Q35" s="185"/>
    </row>
    <row r="36" spans="1:17" ht="15">
      <c r="A36" s="185"/>
      <c r="B36" s="185"/>
      <c r="C36" s="185" t="s">
        <v>15</v>
      </c>
      <c r="D36" s="185"/>
      <c r="E36" s="185"/>
      <c r="F36" s="185"/>
      <c r="G36" s="185"/>
      <c r="H36" s="185"/>
      <c r="I36" s="185"/>
      <c r="J36" s="185"/>
      <c r="K36" s="185"/>
      <c r="L36" s="185"/>
      <c r="M36" s="185"/>
      <c r="N36" s="185"/>
      <c r="O36" s="185"/>
      <c r="P36" s="185"/>
      <c r="Q36" s="185"/>
    </row>
    <row r="37" spans="1:17" ht="15">
      <c r="A37" s="185"/>
      <c r="B37" s="185"/>
      <c r="C37" s="185" t="s">
        <v>16</v>
      </c>
      <c r="D37" s="185"/>
      <c r="E37" s="185"/>
      <c r="F37" s="185"/>
      <c r="G37" s="185"/>
      <c r="H37" s="185"/>
      <c r="I37" s="185"/>
      <c r="J37" s="185"/>
      <c r="K37" s="185"/>
      <c r="L37" s="185"/>
      <c r="M37" s="185"/>
      <c r="N37" s="185"/>
      <c r="O37" s="185"/>
      <c r="P37" s="185"/>
      <c r="Q37" s="185"/>
    </row>
    <row r="38" spans="1:17" ht="15">
      <c r="A38" s="185"/>
      <c r="B38" s="185"/>
      <c r="C38" s="185" t="s">
        <v>17</v>
      </c>
      <c r="D38" s="185"/>
      <c r="E38" s="185"/>
      <c r="F38" s="185"/>
      <c r="G38" s="185"/>
      <c r="H38" s="185"/>
      <c r="I38" s="185"/>
      <c r="J38" s="185"/>
      <c r="K38" s="185"/>
      <c r="L38" s="185"/>
      <c r="M38" s="185"/>
      <c r="N38" s="185"/>
      <c r="O38" s="185"/>
      <c r="P38" s="185"/>
      <c r="Q38" s="185"/>
    </row>
    <row r="39" spans="1:17" ht="15">
      <c r="A39" s="185"/>
      <c r="B39" s="185"/>
      <c r="C39" s="185" t="s">
        <v>18</v>
      </c>
      <c r="D39" s="185"/>
      <c r="E39" s="185"/>
      <c r="F39" s="185"/>
      <c r="G39" s="185"/>
      <c r="H39" s="185"/>
      <c r="I39" s="185"/>
      <c r="J39" s="185"/>
      <c r="K39" s="185"/>
      <c r="L39" s="185"/>
      <c r="M39" s="185"/>
      <c r="N39" s="185"/>
      <c r="O39" s="185"/>
      <c r="P39" s="185"/>
      <c r="Q39" s="185"/>
    </row>
    <row r="40" spans="1:17" ht="15">
      <c r="A40" s="185"/>
      <c r="B40" s="185"/>
      <c r="C40" s="185" t="s">
        <v>19</v>
      </c>
      <c r="D40" s="185"/>
      <c r="E40" s="185"/>
      <c r="F40" s="185"/>
      <c r="G40" s="185"/>
      <c r="H40" s="185"/>
      <c r="I40" s="185"/>
      <c r="J40" s="185"/>
      <c r="K40" s="185"/>
      <c r="L40" s="185"/>
      <c r="M40" s="185"/>
      <c r="N40" s="185"/>
      <c r="O40" s="185"/>
      <c r="P40" s="185"/>
      <c r="Q40" s="185"/>
    </row>
    <row r="41" spans="1:17" ht="15">
      <c r="A41" s="185"/>
      <c r="B41" s="185"/>
      <c r="C41" s="185" t="s">
        <v>20</v>
      </c>
      <c r="D41" s="185"/>
      <c r="E41" s="185"/>
      <c r="F41" s="185"/>
      <c r="G41" s="185"/>
      <c r="H41" s="185"/>
      <c r="I41" s="185"/>
      <c r="J41" s="185"/>
      <c r="K41" s="185"/>
      <c r="L41" s="185"/>
      <c r="M41" s="185"/>
      <c r="N41" s="185"/>
      <c r="O41" s="185"/>
      <c r="P41" s="185"/>
      <c r="Q41" s="185"/>
    </row>
    <row r="42" spans="1:17" ht="15">
      <c r="A42" s="185"/>
      <c r="B42" s="185"/>
      <c r="C42" s="185" t="s">
        <v>21</v>
      </c>
      <c r="D42" s="185"/>
      <c r="E42" s="185"/>
      <c r="F42" s="185"/>
      <c r="G42" s="185"/>
      <c r="H42" s="185"/>
      <c r="I42" s="185"/>
      <c r="J42" s="185"/>
      <c r="K42" s="185"/>
      <c r="L42" s="185"/>
      <c r="M42" s="185"/>
      <c r="N42" s="185"/>
      <c r="O42" s="185"/>
      <c r="P42" s="185"/>
      <c r="Q42" s="185"/>
    </row>
    <row r="43" spans="1:17" ht="15">
      <c r="A43" s="185"/>
      <c r="B43" s="185"/>
      <c r="C43" s="185" t="s">
        <v>22</v>
      </c>
      <c r="D43" s="185"/>
      <c r="E43" s="185"/>
      <c r="F43" s="185"/>
      <c r="G43" s="185"/>
      <c r="H43" s="185"/>
      <c r="I43" s="185"/>
      <c r="J43" s="185"/>
      <c r="K43" s="185"/>
      <c r="L43" s="185"/>
      <c r="M43" s="185"/>
      <c r="N43" s="185"/>
      <c r="O43" s="185"/>
      <c r="P43" s="185"/>
      <c r="Q43" s="185"/>
    </row>
    <row r="44" spans="1:17" ht="15">
      <c r="A44" s="185"/>
      <c r="B44" s="185"/>
      <c r="C44" s="185"/>
      <c r="D44" s="185"/>
      <c r="E44" s="185"/>
      <c r="F44" s="185"/>
      <c r="G44" s="185"/>
      <c r="H44" s="185"/>
      <c r="I44" s="185"/>
      <c r="J44" s="185"/>
      <c r="K44" s="185"/>
      <c r="L44" s="185"/>
      <c r="M44" s="185"/>
      <c r="N44" s="185"/>
      <c r="O44" s="185"/>
      <c r="P44" s="185"/>
      <c r="Q44" s="185"/>
    </row>
    <row r="45" spans="1:17" ht="15">
      <c r="A45" s="185"/>
      <c r="B45" s="185"/>
      <c r="C45" s="185"/>
      <c r="D45" s="185"/>
      <c r="E45" s="185"/>
      <c r="F45" s="185"/>
      <c r="G45" s="185"/>
      <c r="H45" s="185"/>
      <c r="I45" s="185"/>
      <c r="J45" s="185"/>
      <c r="K45" s="185"/>
      <c r="L45" s="185"/>
      <c r="M45" s="185"/>
      <c r="N45" s="185"/>
      <c r="O45" s="185"/>
      <c r="P45" s="185"/>
      <c r="Q45" s="185"/>
    </row>
    <row r="46" spans="1:17" ht="15.75">
      <c r="A46" s="26" t="s">
        <v>546</v>
      </c>
      <c r="B46" s="185" t="s">
        <v>23</v>
      </c>
      <c r="C46" s="185"/>
      <c r="D46" s="185"/>
      <c r="E46" s="185"/>
      <c r="F46" s="185"/>
      <c r="G46" s="185"/>
      <c r="H46" s="185"/>
      <c r="I46" s="185"/>
      <c r="J46" s="185"/>
      <c r="K46" s="185"/>
      <c r="L46" s="185"/>
      <c r="M46" s="185"/>
      <c r="N46" s="185"/>
      <c r="O46" s="185"/>
      <c r="P46" s="185"/>
      <c r="Q46" s="185"/>
    </row>
    <row r="47" spans="1:17" ht="15">
      <c r="A47" s="185"/>
      <c r="B47" s="185"/>
      <c r="C47" s="185"/>
      <c r="D47" s="185"/>
      <c r="E47" s="185"/>
      <c r="F47" s="185"/>
      <c r="G47" s="185"/>
      <c r="H47" s="185"/>
      <c r="I47" s="185"/>
      <c r="J47" s="185"/>
      <c r="K47" s="185"/>
      <c r="L47" s="185"/>
      <c r="M47" s="185"/>
      <c r="N47" s="185"/>
      <c r="O47" s="185"/>
      <c r="P47" s="185"/>
      <c r="Q47" s="185"/>
    </row>
    <row r="48" spans="1:17" ht="15.75">
      <c r="A48" s="26" t="s">
        <v>548</v>
      </c>
      <c r="B48" s="185" t="s">
        <v>24</v>
      </c>
      <c r="C48" s="185"/>
      <c r="D48" s="185"/>
      <c r="E48" s="185"/>
      <c r="F48" s="185"/>
      <c r="G48" s="185"/>
      <c r="H48" s="185"/>
      <c r="I48" s="185"/>
      <c r="J48" s="185"/>
      <c r="K48" s="185"/>
      <c r="L48" s="185"/>
      <c r="M48" s="185"/>
      <c r="N48" s="185"/>
      <c r="O48" s="185"/>
      <c r="P48" s="185"/>
      <c r="Q48" s="185"/>
    </row>
    <row r="49" spans="1:17" ht="15.75">
      <c r="A49" s="26"/>
      <c r="B49" s="185" t="s">
        <v>25</v>
      </c>
      <c r="C49" s="185"/>
      <c r="D49" s="185"/>
      <c r="E49" s="185"/>
      <c r="F49" s="185"/>
      <c r="G49" s="185"/>
      <c r="H49" s="185"/>
      <c r="I49" s="185"/>
      <c r="J49" s="185"/>
      <c r="K49" s="185"/>
      <c r="L49" s="185"/>
      <c r="M49" s="185"/>
      <c r="N49" s="185"/>
      <c r="O49" s="185"/>
      <c r="P49" s="185"/>
      <c r="Q49" s="185"/>
    </row>
    <row r="50" spans="1:17" ht="15">
      <c r="A50" s="185"/>
      <c r="B50" s="185" t="s">
        <v>26</v>
      </c>
      <c r="C50" s="185"/>
      <c r="D50" s="185"/>
      <c r="E50" s="185"/>
      <c r="F50" s="185"/>
      <c r="G50" s="185"/>
      <c r="H50" s="185"/>
      <c r="I50" s="185"/>
      <c r="J50" s="185"/>
      <c r="K50" s="185"/>
      <c r="L50" s="185"/>
      <c r="M50" s="185"/>
      <c r="N50" s="185"/>
      <c r="O50" s="185"/>
      <c r="P50" s="185"/>
      <c r="Q50" s="185"/>
    </row>
    <row r="51" spans="1:17" ht="15">
      <c r="A51" s="185"/>
      <c r="B51" s="185"/>
      <c r="C51" s="185"/>
      <c r="D51" s="185"/>
      <c r="E51" s="185"/>
      <c r="F51" s="185"/>
      <c r="G51" s="185"/>
      <c r="H51" s="185"/>
      <c r="I51" s="185"/>
      <c r="J51" s="185"/>
      <c r="K51" s="185"/>
      <c r="L51" s="185"/>
      <c r="M51" s="185"/>
      <c r="N51" s="185"/>
      <c r="O51" s="185"/>
      <c r="P51" s="185"/>
      <c r="Q51" s="185"/>
    </row>
    <row r="52" spans="1:17" ht="15">
      <c r="A52" s="185"/>
      <c r="B52" s="185"/>
      <c r="C52" s="185"/>
      <c r="D52" s="185"/>
      <c r="E52" s="185"/>
      <c r="F52" s="185"/>
      <c r="G52" s="185"/>
      <c r="H52" s="185"/>
      <c r="I52" s="185"/>
      <c r="J52" s="185"/>
      <c r="K52" s="185"/>
      <c r="L52" s="185"/>
      <c r="M52" s="185"/>
      <c r="N52" s="185"/>
      <c r="O52" s="185"/>
      <c r="P52" s="185"/>
      <c r="Q52" s="185"/>
    </row>
    <row r="53" spans="1:17" ht="15.75">
      <c r="A53" s="26" t="s">
        <v>546</v>
      </c>
      <c r="B53" s="185" t="s">
        <v>27</v>
      </c>
      <c r="C53" s="185"/>
      <c r="D53" s="185"/>
      <c r="E53" s="185"/>
      <c r="F53" s="185"/>
      <c r="G53" s="185"/>
      <c r="H53" s="185"/>
      <c r="I53" s="185"/>
      <c r="J53" s="185"/>
      <c r="K53" s="185"/>
      <c r="L53" s="185"/>
      <c r="M53" s="185"/>
      <c r="N53" s="185"/>
      <c r="O53" s="185"/>
      <c r="P53" s="185"/>
      <c r="Q53" s="185"/>
    </row>
    <row r="54" spans="1:17" ht="15">
      <c r="A54" s="185"/>
      <c r="B54" s="185"/>
      <c r="C54" s="185"/>
      <c r="D54" s="185"/>
      <c r="E54" s="185"/>
      <c r="F54" s="185"/>
      <c r="G54" s="185"/>
      <c r="H54" s="185"/>
      <c r="I54" s="185"/>
      <c r="J54" s="185"/>
      <c r="K54" s="185"/>
      <c r="L54" s="185"/>
      <c r="M54" s="185"/>
      <c r="N54" s="185"/>
      <c r="O54" s="185"/>
      <c r="P54" s="185"/>
      <c r="Q54" s="185"/>
    </row>
    <row r="55" spans="1:17" ht="15.75">
      <c r="A55" s="26" t="s">
        <v>548</v>
      </c>
      <c r="B55" s="185" t="s">
        <v>51</v>
      </c>
      <c r="C55" s="185"/>
      <c r="D55" s="185"/>
      <c r="E55" s="185"/>
      <c r="F55" s="185"/>
      <c r="G55" s="185"/>
      <c r="H55" s="185"/>
      <c r="I55" s="185"/>
      <c r="J55" s="185"/>
      <c r="K55" s="185"/>
      <c r="L55" s="185"/>
      <c r="M55" s="185"/>
      <c r="N55" s="185"/>
      <c r="O55" s="185"/>
      <c r="P55" s="185"/>
      <c r="Q55" s="185"/>
    </row>
    <row r="56" spans="1:17" ht="15">
      <c r="A56" s="185"/>
      <c r="B56" s="186" t="s">
        <v>28</v>
      </c>
      <c r="C56" s="185"/>
      <c r="D56" s="185"/>
      <c r="E56" s="185"/>
      <c r="F56" s="185"/>
      <c r="G56" s="185"/>
      <c r="H56" s="185"/>
      <c r="I56" s="185"/>
      <c r="J56" s="185"/>
      <c r="K56" s="185"/>
      <c r="L56" s="185"/>
      <c r="M56" s="185"/>
      <c r="N56" s="185"/>
      <c r="O56" s="185"/>
      <c r="P56" s="185"/>
      <c r="Q56" s="185"/>
    </row>
    <row r="57" spans="1:17" ht="15">
      <c r="A57" s="185"/>
      <c r="B57" s="185" t="s">
        <v>52</v>
      </c>
      <c r="C57" s="185"/>
      <c r="D57" s="185"/>
      <c r="E57" s="185"/>
      <c r="F57" s="185"/>
      <c r="G57" s="185"/>
      <c r="H57" s="185"/>
      <c r="I57" s="185"/>
      <c r="J57" s="185"/>
      <c r="K57" s="185"/>
      <c r="L57" s="185"/>
      <c r="M57" s="185"/>
      <c r="N57" s="185"/>
      <c r="O57" s="185"/>
      <c r="P57" s="185"/>
      <c r="Q57" s="185"/>
    </row>
    <row r="58" spans="1:17" ht="15">
      <c r="A58" s="185"/>
      <c r="B58" s="185" t="s">
        <v>29</v>
      </c>
      <c r="C58" s="185"/>
      <c r="D58" s="185"/>
      <c r="E58" s="185"/>
      <c r="F58" s="185"/>
      <c r="G58" s="185"/>
      <c r="H58" s="185"/>
      <c r="I58" s="185"/>
      <c r="J58" s="185"/>
      <c r="K58" s="185"/>
      <c r="L58" s="185"/>
      <c r="M58" s="185"/>
      <c r="N58" s="185"/>
      <c r="O58" s="185"/>
      <c r="P58" s="185"/>
      <c r="Q58" s="185"/>
    </row>
    <row r="59" spans="1:17" ht="15">
      <c r="A59" s="185"/>
      <c r="B59" s="185" t="s">
        <v>30</v>
      </c>
      <c r="C59" s="185"/>
      <c r="D59" s="185"/>
      <c r="E59" s="185"/>
      <c r="F59" s="185"/>
      <c r="G59" s="185"/>
      <c r="H59" s="185"/>
      <c r="I59" s="185"/>
      <c r="J59" s="185"/>
      <c r="K59" s="185"/>
      <c r="L59" s="185"/>
      <c r="M59" s="185"/>
      <c r="N59" s="185"/>
      <c r="O59" s="185"/>
      <c r="P59" s="185"/>
      <c r="Q59" s="185"/>
    </row>
    <row r="60" spans="1:17" ht="15">
      <c r="A60" s="185"/>
      <c r="B60" s="185"/>
      <c r="C60" s="185"/>
      <c r="D60" s="185"/>
      <c r="E60" s="185"/>
      <c r="F60" s="185"/>
      <c r="G60" s="185"/>
      <c r="H60" s="185"/>
      <c r="I60" s="185"/>
      <c r="J60" s="185"/>
      <c r="K60" s="185"/>
      <c r="L60" s="185"/>
      <c r="M60" s="185"/>
      <c r="N60" s="185"/>
      <c r="O60" s="185"/>
      <c r="P60" s="185"/>
      <c r="Q60" s="185"/>
    </row>
    <row r="61" spans="1:17" ht="15">
      <c r="A61" s="185"/>
      <c r="B61" s="185"/>
      <c r="C61" s="185"/>
      <c r="D61" s="185"/>
      <c r="E61" s="185"/>
      <c r="F61" s="185"/>
      <c r="G61" s="185"/>
      <c r="H61" s="185"/>
      <c r="I61" s="185"/>
      <c r="J61" s="185"/>
      <c r="K61" s="185"/>
      <c r="L61" s="185"/>
      <c r="M61" s="185"/>
      <c r="N61" s="185"/>
      <c r="O61" s="185"/>
      <c r="P61" s="185"/>
      <c r="Q61" s="185"/>
    </row>
    <row r="62" spans="1:17" ht="15.75">
      <c r="A62" s="26" t="s">
        <v>546</v>
      </c>
      <c r="B62" s="185" t="s">
        <v>31</v>
      </c>
      <c r="C62" s="185"/>
      <c r="D62" s="185"/>
      <c r="E62" s="185"/>
      <c r="F62" s="185"/>
      <c r="G62" s="185"/>
      <c r="H62" s="185"/>
      <c r="I62" s="185"/>
      <c r="J62" s="185"/>
      <c r="K62" s="185"/>
      <c r="L62" s="185"/>
      <c r="M62" s="185"/>
      <c r="N62" s="185"/>
      <c r="O62" s="185"/>
      <c r="P62" s="185"/>
      <c r="Q62" s="185"/>
    </row>
    <row r="63" spans="1:17" ht="15">
      <c r="A63" s="185"/>
      <c r="B63" s="185"/>
      <c r="C63" s="185"/>
      <c r="D63" s="185"/>
      <c r="E63" s="185"/>
      <c r="F63" s="185"/>
      <c r="G63" s="185"/>
      <c r="H63" s="185"/>
      <c r="I63" s="185"/>
      <c r="J63" s="185"/>
      <c r="K63" s="185"/>
      <c r="L63" s="185"/>
      <c r="M63" s="185"/>
      <c r="N63" s="185"/>
      <c r="O63" s="185"/>
      <c r="P63" s="185"/>
      <c r="Q63" s="185"/>
    </row>
    <row r="64" spans="1:17" ht="15.75">
      <c r="A64" s="26" t="s">
        <v>548</v>
      </c>
      <c r="B64" s="185" t="s">
        <v>32</v>
      </c>
      <c r="C64" s="185"/>
      <c r="D64" s="185"/>
      <c r="E64" s="185"/>
      <c r="F64" s="185"/>
      <c r="G64" s="185"/>
      <c r="H64" s="185"/>
      <c r="I64" s="185"/>
      <c r="J64" s="185"/>
      <c r="K64" s="185"/>
      <c r="L64" s="185"/>
      <c r="M64" s="185"/>
      <c r="N64" s="185"/>
      <c r="O64" s="185"/>
      <c r="P64" s="185"/>
      <c r="Q64" s="185"/>
    </row>
    <row r="65" spans="1:17" ht="15">
      <c r="A65" s="185"/>
      <c r="B65" s="185" t="s">
        <v>33</v>
      </c>
      <c r="C65" s="185"/>
      <c r="D65" s="185"/>
      <c r="E65" s="185"/>
      <c r="F65" s="185"/>
      <c r="G65" s="185"/>
      <c r="H65" s="185"/>
      <c r="I65" s="185"/>
      <c r="J65" s="185"/>
      <c r="K65" s="185"/>
      <c r="L65" s="185"/>
      <c r="M65" s="185"/>
      <c r="N65" s="185"/>
      <c r="O65" s="185"/>
      <c r="P65" s="185"/>
      <c r="Q65" s="185"/>
    </row>
    <row r="66" spans="1:17" ht="15">
      <c r="A66" s="185"/>
      <c r="B66" s="185"/>
      <c r="C66" s="185"/>
      <c r="D66" s="185"/>
      <c r="E66" s="185"/>
      <c r="F66" s="185"/>
      <c r="G66" s="185"/>
      <c r="H66" s="185"/>
      <c r="I66" s="185"/>
      <c r="J66" s="185"/>
      <c r="K66" s="185"/>
      <c r="L66" s="185"/>
      <c r="M66" s="185"/>
      <c r="N66" s="185"/>
      <c r="O66" s="185"/>
      <c r="P66" s="185"/>
      <c r="Q66" s="185"/>
    </row>
    <row r="67" spans="1:17" ht="15">
      <c r="A67" s="185"/>
      <c r="B67" s="185"/>
      <c r="C67" s="185"/>
      <c r="D67" s="185"/>
      <c r="E67" s="185"/>
      <c r="F67" s="185"/>
      <c r="G67" s="185"/>
      <c r="H67" s="185"/>
      <c r="I67" s="185"/>
      <c r="J67" s="185"/>
      <c r="K67" s="185"/>
      <c r="L67" s="185"/>
      <c r="M67" s="185"/>
      <c r="N67" s="185"/>
      <c r="O67" s="185"/>
      <c r="P67" s="185"/>
      <c r="Q67" s="185"/>
    </row>
    <row r="68" spans="1:17" ht="15.75">
      <c r="A68" s="26" t="s">
        <v>546</v>
      </c>
      <c r="B68" s="185" t="s">
        <v>34</v>
      </c>
      <c r="C68" s="185"/>
      <c r="D68" s="185"/>
      <c r="E68" s="185"/>
      <c r="F68" s="185"/>
      <c r="G68" s="185"/>
      <c r="H68" s="185"/>
      <c r="I68" s="185"/>
      <c r="J68" s="185"/>
      <c r="K68" s="185"/>
      <c r="L68" s="185"/>
      <c r="M68" s="185"/>
      <c r="N68" s="185"/>
      <c r="O68" s="185"/>
      <c r="P68" s="185"/>
      <c r="Q68" s="185"/>
    </row>
    <row r="69" spans="1:17" ht="15">
      <c r="A69" s="185"/>
      <c r="B69" s="185"/>
      <c r="C69" s="185"/>
      <c r="D69" s="185"/>
      <c r="E69" s="185"/>
      <c r="F69" s="185"/>
      <c r="G69" s="185"/>
      <c r="H69" s="185"/>
      <c r="I69" s="185"/>
      <c r="J69" s="185"/>
      <c r="K69" s="185"/>
      <c r="L69" s="185"/>
      <c r="M69" s="185"/>
      <c r="N69" s="185"/>
      <c r="O69" s="185"/>
      <c r="P69" s="185"/>
      <c r="Q69" s="185"/>
    </row>
    <row r="70" spans="1:17" ht="15.75">
      <c r="A70" s="26" t="s">
        <v>548</v>
      </c>
      <c r="B70" s="185" t="s">
        <v>35</v>
      </c>
      <c r="C70" s="185"/>
      <c r="D70" s="185"/>
      <c r="E70" s="185"/>
      <c r="F70" s="185"/>
      <c r="G70" s="185"/>
      <c r="H70" s="185"/>
      <c r="I70" s="185"/>
      <c r="J70" s="185"/>
      <c r="K70" s="185"/>
      <c r="L70" s="185"/>
      <c r="M70" s="185"/>
      <c r="N70" s="185"/>
      <c r="O70" s="185"/>
      <c r="P70" s="185"/>
      <c r="Q70" s="185"/>
    </row>
    <row r="71" spans="1:17" ht="15">
      <c r="A71" s="185"/>
      <c r="B71" s="185"/>
      <c r="C71" s="185"/>
      <c r="D71" s="185"/>
      <c r="E71" s="185"/>
      <c r="F71" s="185"/>
      <c r="G71" s="185"/>
      <c r="H71" s="185"/>
      <c r="I71" s="185"/>
      <c r="J71" s="185"/>
      <c r="K71" s="185"/>
      <c r="L71" s="185"/>
      <c r="M71" s="185"/>
      <c r="N71" s="185"/>
      <c r="O71" s="185"/>
      <c r="P71" s="185"/>
      <c r="Q71" s="185"/>
    </row>
    <row r="72" spans="1:17" ht="15">
      <c r="A72" s="185"/>
      <c r="B72" s="185"/>
      <c r="C72" s="185"/>
      <c r="D72" s="185"/>
      <c r="E72" s="185"/>
      <c r="F72" s="185"/>
      <c r="G72" s="185"/>
      <c r="H72" s="185"/>
      <c r="I72" s="185"/>
      <c r="J72" s="185"/>
      <c r="K72" s="185"/>
      <c r="L72" s="185"/>
      <c r="M72" s="185"/>
      <c r="N72" s="185"/>
      <c r="O72" s="185"/>
      <c r="P72" s="185"/>
      <c r="Q72" s="185"/>
    </row>
    <row r="73" spans="1:17" ht="15.75">
      <c r="A73" s="26" t="s">
        <v>546</v>
      </c>
      <c r="B73" s="185" t="s">
        <v>36</v>
      </c>
      <c r="C73" s="185"/>
      <c r="D73" s="185"/>
      <c r="E73" s="185"/>
      <c r="F73" s="185"/>
      <c r="G73" s="185"/>
      <c r="H73" s="185"/>
      <c r="I73" s="185"/>
      <c r="J73" s="185"/>
      <c r="K73" s="185"/>
      <c r="L73" s="185"/>
      <c r="M73" s="185"/>
      <c r="N73" s="185"/>
      <c r="O73" s="185"/>
      <c r="P73" s="185"/>
      <c r="Q73" s="185"/>
    </row>
    <row r="74" spans="1:17" ht="15">
      <c r="A74" s="185"/>
      <c r="B74" s="185"/>
      <c r="C74" s="185"/>
      <c r="D74" s="185"/>
      <c r="E74" s="185"/>
      <c r="F74" s="185"/>
      <c r="G74" s="185"/>
      <c r="H74" s="185"/>
      <c r="I74" s="185"/>
      <c r="J74" s="185"/>
      <c r="K74" s="185"/>
      <c r="L74" s="185"/>
      <c r="M74" s="185"/>
      <c r="N74" s="185"/>
      <c r="O74" s="185"/>
      <c r="P74" s="185"/>
      <c r="Q74" s="185"/>
    </row>
    <row r="75" spans="1:17" ht="15.75">
      <c r="A75" s="26" t="s">
        <v>548</v>
      </c>
      <c r="B75" s="185" t="s">
        <v>37</v>
      </c>
      <c r="C75" s="185"/>
      <c r="D75" s="185"/>
      <c r="E75" s="185"/>
      <c r="F75" s="185"/>
      <c r="G75" s="185"/>
      <c r="H75" s="185"/>
      <c r="I75" s="185"/>
      <c r="J75" s="185"/>
      <c r="K75" s="185"/>
      <c r="L75" s="185"/>
      <c r="M75" s="185"/>
      <c r="N75" s="185"/>
      <c r="O75" s="185"/>
      <c r="P75" s="185"/>
      <c r="Q75" s="185"/>
    </row>
    <row r="76" spans="1:17" ht="15">
      <c r="A76" s="185"/>
      <c r="B76" s="185" t="s">
        <v>38</v>
      </c>
      <c r="C76" s="185"/>
      <c r="D76" s="185"/>
      <c r="E76" s="185"/>
      <c r="F76" s="185"/>
      <c r="G76" s="185"/>
      <c r="H76" s="185"/>
      <c r="I76" s="185"/>
      <c r="J76" s="185"/>
      <c r="K76" s="185"/>
      <c r="L76" s="185"/>
      <c r="M76" s="185"/>
      <c r="N76" s="185"/>
      <c r="O76" s="185"/>
      <c r="P76" s="185"/>
      <c r="Q76" s="185"/>
    </row>
    <row r="77" spans="1:17" ht="15">
      <c r="A77" s="185"/>
      <c r="B77" s="185"/>
      <c r="C77" s="185"/>
      <c r="D77" s="185"/>
      <c r="E77" s="185"/>
      <c r="F77" s="185"/>
      <c r="G77" s="185"/>
      <c r="H77" s="185"/>
      <c r="I77" s="185"/>
      <c r="J77" s="185"/>
      <c r="K77" s="185"/>
      <c r="L77" s="185"/>
      <c r="M77" s="185"/>
      <c r="N77" s="185"/>
      <c r="O77" s="185"/>
      <c r="P77" s="185"/>
      <c r="Q77" s="185"/>
    </row>
    <row r="78" spans="1:17" ht="15">
      <c r="A78" s="185"/>
      <c r="B78" s="185"/>
      <c r="C78" s="185"/>
      <c r="D78" s="185"/>
      <c r="E78" s="185"/>
      <c r="F78" s="185"/>
      <c r="G78" s="185"/>
      <c r="H78" s="185"/>
      <c r="I78" s="185"/>
      <c r="J78" s="185"/>
      <c r="K78" s="185"/>
      <c r="L78" s="185"/>
      <c r="M78" s="185"/>
      <c r="N78" s="185"/>
      <c r="O78" s="185"/>
      <c r="P78" s="185"/>
      <c r="Q78" s="185"/>
    </row>
    <row r="79" spans="1:17" ht="15.75">
      <c r="A79" s="26" t="s">
        <v>546</v>
      </c>
      <c r="B79" s="185" t="s">
        <v>39</v>
      </c>
      <c r="C79" s="185"/>
      <c r="D79" s="185"/>
      <c r="E79" s="185"/>
      <c r="F79" s="185"/>
      <c r="G79" s="185"/>
      <c r="H79" s="185"/>
      <c r="I79" s="185"/>
      <c r="J79" s="185"/>
      <c r="K79" s="185"/>
      <c r="L79" s="185"/>
      <c r="M79" s="185"/>
      <c r="N79" s="185"/>
      <c r="O79" s="185"/>
      <c r="P79" s="185"/>
      <c r="Q79" s="185"/>
    </row>
    <row r="80" spans="1:17" ht="15">
      <c r="A80" s="185"/>
      <c r="B80" s="185" t="s">
        <v>40</v>
      </c>
      <c r="C80" s="185"/>
      <c r="D80" s="185"/>
      <c r="E80" s="185"/>
      <c r="F80" s="185"/>
      <c r="G80" s="185"/>
      <c r="H80" s="185"/>
      <c r="I80" s="185"/>
      <c r="J80" s="185"/>
      <c r="K80" s="185"/>
      <c r="L80" s="185"/>
      <c r="M80" s="185"/>
      <c r="N80" s="185"/>
      <c r="O80" s="185"/>
      <c r="P80" s="185"/>
      <c r="Q80" s="185"/>
    </row>
    <row r="81" spans="1:17" ht="15">
      <c r="A81" s="185"/>
      <c r="B81" s="185"/>
      <c r="C81" s="185"/>
      <c r="D81" s="185"/>
      <c r="E81" s="185"/>
      <c r="F81" s="185"/>
      <c r="G81" s="185"/>
      <c r="H81" s="185"/>
      <c r="I81" s="185"/>
      <c r="J81" s="185"/>
      <c r="K81" s="185"/>
      <c r="L81" s="185"/>
      <c r="M81" s="185"/>
      <c r="N81" s="185"/>
      <c r="O81" s="185"/>
      <c r="P81" s="185"/>
      <c r="Q81" s="185"/>
    </row>
    <row r="82" spans="1:17" ht="15.75">
      <c r="A82" s="26" t="s">
        <v>548</v>
      </c>
      <c r="B82" s="185" t="s">
        <v>41</v>
      </c>
      <c r="C82" s="185"/>
      <c r="D82" s="185"/>
      <c r="E82" s="185"/>
      <c r="F82" s="185"/>
      <c r="G82" s="185"/>
      <c r="H82" s="185"/>
      <c r="I82" s="185"/>
      <c r="J82" s="185"/>
      <c r="K82" s="185"/>
      <c r="L82" s="185"/>
      <c r="M82" s="185"/>
      <c r="N82" s="185"/>
      <c r="O82" s="185"/>
      <c r="P82" s="185"/>
      <c r="Q82" s="185"/>
    </row>
    <row r="83" spans="1:17" ht="15">
      <c r="A83" s="185"/>
      <c r="B83" s="185" t="s">
        <v>42</v>
      </c>
      <c r="C83" s="185"/>
      <c r="D83" s="185"/>
      <c r="E83" s="185"/>
      <c r="F83" s="185"/>
      <c r="G83" s="185"/>
      <c r="H83" s="185"/>
      <c r="I83" s="185"/>
      <c r="J83" s="185"/>
      <c r="K83" s="185"/>
      <c r="L83" s="185"/>
      <c r="M83" s="185"/>
      <c r="N83" s="185"/>
      <c r="O83" s="185"/>
      <c r="P83" s="185"/>
      <c r="Q83" s="185"/>
    </row>
    <row r="84" spans="1:17" ht="15">
      <c r="A84" s="185"/>
      <c r="B84" s="185" t="s">
        <v>43</v>
      </c>
      <c r="C84" s="185"/>
      <c r="D84" s="185"/>
      <c r="E84" s="185"/>
      <c r="F84" s="185"/>
      <c r="G84" s="185"/>
      <c r="H84" s="185"/>
      <c r="I84" s="185"/>
      <c r="J84" s="185"/>
      <c r="K84" s="185"/>
      <c r="L84" s="185"/>
      <c r="M84" s="185"/>
      <c r="N84" s="185"/>
      <c r="O84" s="185"/>
      <c r="P84" s="185"/>
      <c r="Q84" s="185"/>
    </row>
    <row r="85" spans="1:17" ht="15">
      <c r="A85" s="185"/>
      <c r="B85" s="185" t="s">
        <v>44</v>
      </c>
      <c r="C85" s="185"/>
      <c r="D85" s="185"/>
      <c r="E85" s="185"/>
      <c r="F85" s="185"/>
      <c r="G85" s="185"/>
      <c r="H85" s="185"/>
      <c r="I85" s="185"/>
      <c r="J85" s="185"/>
      <c r="K85" s="185"/>
      <c r="L85" s="185"/>
      <c r="M85" s="185"/>
      <c r="N85" s="185"/>
      <c r="O85" s="185"/>
      <c r="P85" s="185"/>
      <c r="Q85" s="185"/>
    </row>
    <row r="86" spans="1:17" ht="15">
      <c r="A86" s="185"/>
      <c r="B86" s="185"/>
      <c r="C86" s="185"/>
      <c r="D86" s="185"/>
      <c r="E86" s="185"/>
      <c r="F86" s="185"/>
      <c r="G86" s="185"/>
      <c r="H86" s="185"/>
      <c r="I86" s="185"/>
      <c r="J86" s="185"/>
      <c r="K86" s="185"/>
      <c r="L86" s="185"/>
      <c r="M86" s="185"/>
      <c r="N86" s="185"/>
      <c r="O86" s="185"/>
      <c r="P86" s="185"/>
      <c r="Q86" s="185"/>
    </row>
    <row r="87" spans="1:17" ht="15">
      <c r="A87" s="185"/>
      <c r="B87" s="185"/>
      <c r="C87" s="185"/>
      <c r="D87" s="185"/>
      <c r="E87" s="185"/>
      <c r="F87" s="185"/>
      <c r="G87" s="185"/>
      <c r="H87" s="185"/>
      <c r="I87" s="185"/>
      <c r="J87" s="185"/>
      <c r="K87" s="185"/>
      <c r="L87" s="185"/>
      <c r="M87" s="185"/>
      <c r="N87" s="185"/>
      <c r="O87" s="185"/>
      <c r="P87" s="185"/>
      <c r="Q87" s="185"/>
    </row>
    <row r="88" spans="1:17" ht="15.75">
      <c r="A88" s="26" t="s">
        <v>546</v>
      </c>
      <c r="B88" s="185" t="s">
        <v>45</v>
      </c>
      <c r="C88" s="185"/>
      <c r="D88" s="185"/>
      <c r="E88" s="185"/>
      <c r="F88" s="185"/>
      <c r="G88" s="185"/>
      <c r="H88" s="185"/>
      <c r="I88" s="185"/>
      <c r="J88" s="185"/>
      <c r="K88" s="185"/>
      <c r="L88" s="185"/>
      <c r="M88" s="185"/>
      <c r="N88" s="185"/>
      <c r="O88" s="185"/>
      <c r="P88" s="185"/>
      <c r="Q88" s="185"/>
    </row>
    <row r="89" spans="1:17" ht="15">
      <c r="A89" s="185"/>
      <c r="B89" s="185"/>
      <c r="C89" s="185"/>
      <c r="D89" s="185"/>
      <c r="E89" s="185"/>
      <c r="F89" s="185"/>
      <c r="G89" s="185"/>
      <c r="H89" s="185"/>
      <c r="I89" s="185"/>
      <c r="J89" s="185"/>
      <c r="K89" s="185"/>
      <c r="L89" s="185"/>
      <c r="M89" s="185"/>
      <c r="N89" s="185"/>
      <c r="O89" s="185"/>
      <c r="P89" s="185"/>
      <c r="Q89" s="185"/>
    </row>
    <row r="90" spans="1:17" ht="15.75">
      <c r="A90" s="26" t="s">
        <v>548</v>
      </c>
      <c r="B90" s="185" t="s">
        <v>46</v>
      </c>
      <c r="C90" s="185"/>
      <c r="D90" s="185"/>
      <c r="E90" s="185"/>
      <c r="F90" s="185"/>
      <c r="G90" s="185"/>
      <c r="H90" s="185"/>
      <c r="I90" s="185"/>
      <c r="J90" s="185"/>
      <c r="K90" s="185"/>
      <c r="L90" s="185"/>
      <c r="M90" s="185"/>
      <c r="N90" s="185"/>
      <c r="O90" s="185"/>
      <c r="P90" s="185"/>
      <c r="Q90" s="185"/>
    </row>
    <row r="91" spans="1:17" ht="15">
      <c r="A91" s="185"/>
      <c r="B91" s="185" t="s">
        <v>47</v>
      </c>
      <c r="C91" s="185"/>
      <c r="D91" s="185"/>
      <c r="E91" s="185"/>
      <c r="F91" s="185"/>
      <c r="G91" s="185"/>
      <c r="H91" s="185"/>
      <c r="I91" s="185"/>
      <c r="J91" s="185"/>
      <c r="K91" s="185"/>
      <c r="L91" s="185"/>
      <c r="M91" s="185"/>
      <c r="N91" s="185"/>
      <c r="O91" s="185"/>
      <c r="P91" s="185"/>
      <c r="Q91" s="185"/>
    </row>
    <row r="92" spans="1:17" ht="15">
      <c r="A92" s="185"/>
      <c r="B92" s="185" t="s">
        <v>48</v>
      </c>
      <c r="C92" s="185"/>
      <c r="D92" s="185"/>
      <c r="E92" s="185"/>
      <c r="F92" s="185"/>
      <c r="G92" s="185"/>
      <c r="H92" s="185"/>
      <c r="I92" s="185"/>
      <c r="J92" s="185"/>
      <c r="K92" s="185"/>
      <c r="L92" s="185"/>
      <c r="M92" s="185"/>
      <c r="N92" s="185"/>
      <c r="O92" s="185"/>
      <c r="P92" s="185"/>
      <c r="Q92" s="185"/>
    </row>
    <row r="93" spans="1:17" ht="15">
      <c r="A93" s="185"/>
      <c r="B93" s="185" t="s">
        <v>49</v>
      </c>
      <c r="C93" s="185"/>
      <c r="D93" s="185"/>
      <c r="E93" s="185"/>
      <c r="F93" s="185"/>
      <c r="G93" s="185"/>
      <c r="H93" s="185"/>
      <c r="I93" s="185"/>
      <c r="J93" s="185"/>
      <c r="K93" s="185"/>
      <c r="L93" s="185"/>
      <c r="M93" s="185"/>
      <c r="N93" s="185"/>
      <c r="O93" s="185"/>
      <c r="P93" s="185"/>
      <c r="Q93" s="185"/>
    </row>
    <row r="94" spans="1:17" ht="15">
      <c r="A94" s="185"/>
      <c r="B94" s="185" t="s">
        <v>50</v>
      </c>
      <c r="C94" s="185"/>
      <c r="D94" s="185"/>
      <c r="E94" s="185"/>
      <c r="F94" s="185"/>
      <c r="G94" s="185"/>
      <c r="H94" s="185"/>
      <c r="I94" s="185"/>
      <c r="J94" s="185"/>
      <c r="K94" s="185"/>
      <c r="L94" s="185"/>
      <c r="M94" s="185"/>
      <c r="N94" s="185"/>
      <c r="O94" s="185"/>
      <c r="P94" s="185"/>
      <c r="Q94" s="185"/>
    </row>
    <row r="95" spans="1:16" ht="15">
      <c r="A95" s="185"/>
      <c r="B95" s="185"/>
      <c r="C95" s="185"/>
      <c r="D95" s="185"/>
      <c r="E95" s="185"/>
      <c r="F95" s="185"/>
      <c r="G95" s="185"/>
      <c r="H95" s="185"/>
      <c r="I95" s="185"/>
      <c r="J95" s="185"/>
      <c r="K95" s="185"/>
      <c r="L95" s="185"/>
      <c r="M95" s="185"/>
      <c r="N95" s="185"/>
      <c r="O95" s="185"/>
      <c r="P95" s="185"/>
    </row>
    <row r="96" spans="1:16" ht="15">
      <c r="A96" s="185"/>
      <c r="B96" s="185"/>
      <c r="C96" s="185"/>
      <c r="D96" s="185"/>
      <c r="E96" s="185"/>
      <c r="F96" s="185"/>
      <c r="G96" s="185"/>
      <c r="H96" s="185"/>
      <c r="I96" s="185"/>
      <c r="J96" s="185"/>
      <c r="K96" s="185"/>
      <c r="L96" s="185"/>
      <c r="M96" s="185"/>
      <c r="N96" s="185"/>
      <c r="O96" s="185"/>
      <c r="P96" s="185"/>
    </row>
    <row r="97" spans="1:16" ht="15">
      <c r="A97" s="185"/>
      <c r="B97" s="185"/>
      <c r="C97" s="185"/>
      <c r="D97" s="185"/>
      <c r="E97" s="185"/>
      <c r="F97" s="185"/>
      <c r="G97" s="185"/>
      <c r="H97" s="185"/>
      <c r="I97" s="185"/>
      <c r="J97" s="185"/>
      <c r="K97" s="185"/>
      <c r="L97" s="185"/>
      <c r="M97" s="185"/>
      <c r="N97" s="185"/>
      <c r="O97" s="185"/>
      <c r="P97" s="185"/>
    </row>
    <row r="98" spans="1:16" ht="15.75">
      <c r="A98" s="26" t="s">
        <v>546</v>
      </c>
      <c r="B98" s="185" t="s">
        <v>92</v>
      </c>
      <c r="C98" s="185"/>
      <c r="D98" s="185"/>
      <c r="E98" s="185"/>
      <c r="F98" s="185"/>
      <c r="G98" s="185"/>
      <c r="H98" s="185"/>
      <c r="I98" s="185"/>
      <c r="J98" s="185"/>
      <c r="K98" s="185"/>
      <c r="L98" s="185"/>
      <c r="M98" s="185"/>
      <c r="N98" s="185"/>
      <c r="O98" s="185"/>
      <c r="P98" s="185"/>
    </row>
    <row r="99" spans="1:16" ht="15">
      <c r="A99" s="185"/>
      <c r="B99" s="185"/>
      <c r="C99" s="185"/>
      <c r="D99" s="185"/>
      <c r="E99" s="185"/>
      <c r="F99" s="185"/>
      <c r="G99" s="185"/>
      <c r="H99" s="185"/>
      <c r="I99" s="185"/>
      <c r="J99" s="185"/>
      <c r="K99" s="185"/>
      <c r="L99" s="185"/>
      <c r="M99" s="185"/>
      <c r="N99" s="185"/>
      <c r="O99" s="185"/>
      <c r="P99" s="185"/>
    </row>
    <row r="100" spans="1:16" ht="15.75">
      <c r="A100" s="26" t="s">
        <v>548</v>
      </c>
      <c r="B100" s="185" t="s">
        <v>93</v>
      </c>
      <c r="C100" s="185"/>
      <c r="D100" s="185"/>
      <c r="E100" s="185"/>
      <c r="F100" s="185"/>
      <c r="G100" s="185"/>
      <c r="H100" s="185"/>
      <c r="I100" s="185"/>
      <c r="J100" s="185"/>
      <c r="K100" s="185"/>
      <c r="L100" s="185"/>
      <c r="M100" s="185"/>
      <c r="N100" s="185"/>
      <c r="O100" s="185"/>
      <c r="P100" s="185"/>
    </row>
    <row r="101" spans="1:16" ht="15">
      <c r="A101" s="185"/>
      <c r="B101" s="185" t="s">
        <v>189</v>
      </c>
      <c r="C101" s="185"/>
      <c r="D101" s="185"/>
      <c r="E101" s="185"/>
      <c r="F101" s="185"/>
      <c r="G101" s="185"/>
      <c r="H101" s="185"/>
      <c r="I101" s="185"/>
      <c r="J101" s="185"/>
      <c r="K101" s="185"/>
      <c r="L101" s="185"/>
      <c r="M101" s="185"/>
      <c r="N101" s="185"/>
      <c r="O101" s="185"/>
      <c r="P101" s="185"/>
    </row>
    <row r="102" spans="1:16" ht="15">
      <c r="A102" s="185"/>
      <c r="B102" s="185" t="s">
        <v>190</v>
      </c>
      <c r="C102" s="185"/>
      <c r="D102" s="185"/>
      <c r="E102" s="185"/>
      <c r="F102" s="185"/>
      <c r="G102" s="185"/>
      <c r="H102" s="185"/>
      <c r="I102" s="185"/>
      <c r="J102" s="185"/>
      <c r="K102" s="185"/>
      <c r="L102" s="185"/>
      <c r="M102" s="185"/>
      <c r="N102" s="185"/>
      <c r="O102" s="185"/>
      <c r="P102" s="185"/>
    </row>
    <row r="103" spans="1:16" ht="15.75">
      <c r="A103" s="185"/>
      <c r="B103" s="185" t="s">
        <v>8</v>
      </c>
      <c r="C103" s="185"/>
      <c r="D103" s="185"/>
      <c r="E103" s="185"/>
      <c r="F103" s="185"/>
      <c r="G103" s="185"/>
      <c r="H103" s="185"/>
      <c r="I103" s="185"/>
      <c r="J103" s="185"/>
      <c r="K103" s="185"/>
      <c r="L103" s="185"/>
      <c r="M103" s="185"/>
      <c r="N103" s="185"/>
      <c r="O103" s="185"/>
      <c r="P103" s="185"/>
    </row>
    <row r="104" spans="1:16" ht="15">
      <c r="A104" s="185"/>
      <c r="B104" s="185"/>
      <c r="C104" s="185"/>
      <c r="D104" s="185"/>
      <c r="E104" s="185"/>
      <c r="F104" s="185"/>
      <c r="G104" s="185"/>
      <c r="H104" s="185"/>
      <c r="I104" s="185"/>
      <c r="J104" s="185"/>
      <c r="K104" s="185"/>
      <c r="L104" s="185"/>
      <c r="M104" s="185"/>
      <c r="N104" s="185"/>
      <c r="O104" s="185"/>
      <c r="P104" s="185"/>
    </row>
    <row r="105" spans="1:16" ht="15.75">
      <c r="A105" s="26" t="s">
        <v>546</v>
      </c>
      <c r="B105" s="185" t="s">
        <v>196</v>
      </c>
      <c r="C105" s="185"/>
      <c r="D105" s="185"/>
      <c r="E105" s="185"/>
      <c r="F105" s="185"/>
      <c r="G105" s="185"/>
      <c r="H105" s="185"/>
      <c r="I105" s="185"/>
      <c r="J105" s="185"/>
      <c r="K105" s="185"/>
      <c r="L105" s="185"/>
      <c r="M105" s="185"/>
      <c r="N105" s="185"/>
      <c r="O105" s="185"/>
      <c r="P105" s="185"/>
    </row>
    <row r="106" spans="1:16" ht="15">
      <c r="A106" s="185"/>
      <c r="B106" s="185"/>
      <c r="C106" s="185"/>
      <c r="D106" s="185"/>
      <c r="E106" s="185"/>
      <c r="F106" s="185"/>
      <c r="G106" s="185"/>
      <c r="H106" s="185"/>
      <c r="I106" s="185"/>
      <c r="J106" s="185"/>
      <c r="K106" s="185"/>
      <c r="L106" s="185"/>
      <c r="M106" s="185"/>
      <c r="N106" s="185"/>
      <c r="O106" s="185"/>
      <c r="P106" s="185"/>
    </row>
    <row r="107" spans="1:16" ht="15.75">
      <c r="A107" s="26" t="s">
        <v>548</v>
      </c>
      <c r="B107" s="185" t="s">
        <v>94</v>
      </c>
      <c r="C107" s="185"/>
      <c r="D107" s="185"/>
      <c r="E107" s="185"/>
      <c r="F107" s="185"/>
      <c r="G107" s="185"/>
      <c r="H107" s="185"/>
      <c r="I107" s="185"/>
      <c r="J107" s="185"/>
      <c r="K107" s="185"/>
      <c r="L107" s="185"/>
      <c r="M107" s="185"/>
      <c r="N107" s="185"/>
      <c r="O107" s="185"/>
      <c r="P107" s="185"/>
    </row>
    <row r="108" spans="1:16" ht="15">
      <c r="A108" s="185"/>
      <c r="B108" s="185" t="s">
        <v>191</v>
      </c>
      <c r="C108" s="185"/>
      <c r="D108" s="185"/>
      <c r="E108" s="185"/>
      <c r="F108" s="185"/>
      <c r="G108" s="185"/>
      <c r="H108" s="185"/>
      <c r="I108" s="185"/>
      <c r="J108" s="185"/>
      <c r="K108" s="185"/>
      <c r="L108" s="185"/>
      <c r="M108" s="185"/>
      <c r="N108" s="185"/>
      <c r="O108" s="185"/>
      <c r="P108" s="185"/>
    </row>
    <row r="109" ht="15">
      <c r="B109" s="185" t="s">
        <v>192</v>
      </c>
    </row>
    <row r="110" ht="15">
      <c r="B110" s="185" t="s">
        <v>193</v>
      </c>
    </row>
    <row r="111" ht="15">
      <c r="B111" s="185" t="s">
        <v>194</v>
      </c>
    </row>
    <row r="112" ht="15">
      <c r="B112" s="185" t="s">
        <v>95</v>
      </c>
    </row>
    <row r="113" ht="15">
      <c r="B113" s="185" t="s">
        <v>96</v>
      </c>
    </row>
    <row r="114" ht="15">
      <c r="B114" s="185" t="s">
        <v>195</v>
      </c>
    </row>
    <row r="116" spans="1:14" ht="12.75">
      <c r="A116" s="405" t="s">
        <v>197</v>
      </c>
      <c r="B116" s="17"/>
      <c r="C116" s="406">
        <v>-1</v>
      </c>
      <c r="D116" s="406"/>
      <c r="E116" s="17"/>
      <c r="F116" s="407">
        <v>-0.5</v>
      </c>
      <c r="G116" s="17"/>
      <c r="H116" s="406">
        <v>0</v>
      </c>
      <c r="I116" s="17"/>
      <c r="J116" s="406"/>
      <c r="K116" s="406">
        <v>0.5</v>
      </c>
      <c r="L116" s="17"/>
      <c r="M116" s="17"/>
      <c r="N116" s="406">
        <v>1</v>
      </c>
    </row>
    <row r="117" spans="1:14" ht="12.75">
      <c r="A117" s="402" t="s">
        <v>198</v>
      </c>
      <c r="B117" s="10"/>
      <c r="C117" s="403">
        <v>0</v>
      </c>
      <c r="D117" s="10"/>
      <c r="E117" s="10"/>
      <c r="F117" s="404">
        <v>0.25</v>
      </c>
      <c r="G117" s="10"/>
      <c r="H117" s="403">
        <v>0.5</v>
      </c>
      <c r="I117" s="10"/>
      <c r="J117" s="10"/>
      <c r="K117" s="403">
        <v>0.75</v>
      </c>
      <c r="L117" s="10"/>
      <c r="M117" s="10"/>
      <c r="N117" s="403">
        <v>1</v>
      </c>
    </row>
    <row r="118" spans="3:8" ht="13.5" thickBot="1">
      <c r="C118" s="401"/>
      <c r="H118" s="401"/>
    </row>
    <row r="119" spans="3:11" ht="20.25">
      <c r="C119" s="420" t="s">
        <v>179</v>
      </c>
      <c r="D119" s="129"/>
      <c r="E119" s="129"/>
      <c r="F119" s="129"/>
      <c r="G119" s="129"/>
      <c r="H119" s="129"/>
      <c r="I119" s="129"/>
      <c r="J119" s="129"/>
      <c r="K119" s="130"/>
    </row>
    <row r="120" spans="3:11" ht="12.75">
      <c r="C120" s="421" t="s">
        <v>180</v>
      </c>
      <c r="D120" s="132"/>
      <c r="E120" s="132"/>
      <c r="F120" s="132"/>
      <c r="G120" s="132"/>
      <c r="H120" s="132"/>
      <c r="I120" s="132"/>
      <c r="J120" s="132"/>
      <c r="K120" s="133"/>
    </row>
    <row r="121" spans="3:11" ht="13.5" thickBot="1">
      <c r="C121" s="131"/>
      <c r="D121" s="132"/>
      <c r="E121" s="132"/>
      <c r="F121" s="132"/>
      <c r="G121" s="132"/>
      <c r="H121" s="132"/>
      <c r="I121" s="132"/>
      <c r="J121" s="132"/>
      <c r="K121" s="133"/>
    </row>
    <row r="122" spans="3:11" ht="21" thickBot="1">
      <c r="C122" s="417" t="s">
        <v>181</v>
      </c>
      <c r="D122" s="418"/>
      <c r="E122" s="408">
        <v>-50</v>
      </c>
      <c r="F122" s="414" t="s">
        <v>295</v>
      </c>
      <c r="G122" s="415" t="s">
        <v>182</v>
      </c>
      <c r="H122" s="409">
        <f>(E122/2)+50</f>
        <v>25</v>
      </c>
      <c r="I122" s="409" t="s">
        <v>295</v>
      </c>
      <c r="J122" s="410" t="s">
        <v>176</v>
      </c>
      <c r="K122" s="133"/>
    </row>
    <row r="123" spans="3:11" ht="12.75">
      <c r="C123" s="131"/>
      <c r="D123" s="132"/>
      <c r="E123" s="132"/>
      <c r="F123" s="132"/>
      <c r="G123" s="132"/>
      <c r="H123" s="132"/>
      <c r="I123" s="132"/>
      <c r="J123" s="132"/>
      <c r="K123" s="133"/>
    </row>
    <row r="124" spans="3:11" ht="12.75">
      <c r="C124" s="131"/>
      <c r="D124" s="132"/>
      <c r="E124" s="132"/>
      <c r="F124" s="132"/>
      <c r="G124" s="132"/>
      <c r="H124" s="132"/>
      <c r="I124" s="132"/>
      <c r="J124" s="132"/>
      <c r="K124" s="133"/>
    </row>
    <row r="125" spans="3:11" ht="12.75">
      <c r="C125" s="131"/>
      <c r="D125" s="132"/>
      <c r="E125" s="132"/>
      <c r="F125" s="132"/>
      <c r="G125" s="132"/>
      <c r="H125" s="132"/>
      <c r="I125" s="132"/>
      <c r="J125" s="132"/>
      <c r="K125" s="133"/>
    </row>
    <row r="126" spans="3:11" ht="12.75">
      <c r="C126" s="131"/>
      <c r="D126" s="132"/>
      <c r="E126" s="132"/>
      <c r="F126" s="132"/>
      <c r="G126" s="132"/>
      <c r="H126" s="132"/>
      <c r="I126" s="132"/>
      <c r="J126" s="132"/>
      <c r="K126" s="133"/>
    </row>
    <row r="127" spans="3:11" ht="20.25">
      <c r="C127" s="422" t="s">
        <v>183</v>
      </c>
      <c r="D127" s="132"/>
      <c r="E127" s="132"/>
      <c r="F127" s="132"/>
      <c r="G127" s="132"/>
      <c r="H127" s="132"/>
      <c r="I127" s="132"/>
      <c r="J127" s="132"/>
      <c r="K127" s="133"/>
    </row>
    <row r="128" spans="3:11" ht="12.75">
      <c r="C128" s="131"/>
      <c r="D128" s="132"/>
      <c r="E128" s="132"/>
      <c r="F128" s="132"/>
      <c r="G128" s="132"/>
      <c r="H128" s="132"/>
      <c r="I128" s="132"/>
      <c r="J128" s="132"/>
      <c r="K128" s="133"/>
    </row>
    <row r="129" spans="3:11" ht="13.5" thickBot="1">
      <c r="C129" s="131"/>
      <c r="D129" s="132"/>
      <c r="E129" s="132"/>
      <c r="F129" s="132"/>
      <c r="G129" s="132"/>
      <c r="H129" s="132"/>
      <c r="I129" s="132"/>
      <c r="J129" s="132"/>
      <c r="K129" s="133"/>
    </row>
    <row r="130" spans="3:11" ht="21" thickBot="1">
      <c r="C130" s="419" t="s">
        <v>184</v>
      </c>
      <c r="D130" s="418"/>
      <c r="E130" s="411">
        <v>65</v>
      </c>
      <c r="F130" s="416" t="s">
        <v>295</v>
      </c>
      <c r="G130" s="415" t="s">
        <v>182</v>
      </c>
      <c r="H130" s="412">
        <f>(E130-50)*2</f>
        <v>30</v>
      </c>
      <c r="I130" s="412" t="s">
        <v>295</v>
      </c>
      <c r="J130" s="413" t="s">
        <v>357</v>
      </c>
      <c r="K130" s="133"/>
    </row>
    <row r="131" spans="3:11" ht="13.5" thickBot="1">
      <c r="C131" s="142"/>
      <c r="D131" s="143"/>
      <c r="E131" s="143"/>
      <c r="F131" s="143"/>
      <c r="G131" s="143"/>
      <c r="H131" s="143"/>
      <c r="I131" s="143"/>
      <c r="J131" s="143"/>
      <c r="K131" s="144"/>
    </row>
    <row r="133" spans="1:14" ht="15">
      <c r="A133" s="185" t="s">
        <v>205</v>
      </c>
      <c r="B133" s="185"/>
      <c r="C133" s="185"/>
      <c r="D133" s="185"/>
      <c r="N133" t="s">
        <v>203</v>
      </c>
    </row>
    <row r="135" ht="13.5" thickBot="1"/>
    <row r="136" spans="1:2" ht="13.5" thickBot="1">
      <c r="A136" s="600" t="s">
        <v>185</v>
      </c>
      <c r="B136" s="601"/>
    </row>
    <row r="137" spans="1:2" ht="12.75">
      <c r="A137" s="425" t="s">
        <v>176</v>
      </c>
      <c r="B137" s="426" t="s">
        <v>357</v>
      </c>
    </row>
    <row r="138" spans="1:2" ht="12.75">
      <c r="A138" s="423">
        <v>0</v>
      </c>
      <c r="B138" s="424">
        <f>(A138-50)*2</f>
        <v>-100</v>
      </c>
    </row>
    <row r="139" spans="1:2" ht="12.75">
      <c r="A139" s="423">
        <v>1</v>
      </c>
      <c r="B139" s="424">
        <f aca="true" t="shared" si="0" ref="B139:B202">(A139-50)*2</f>
        <v>-98</v>
      </c>
    </row>
    <row r="140" spans="1:2" ht="12.75">
      <c r="A140" s="423">
        <v>2</v>
      </c>
      <c r="B140" s="424">
        <f t="shared" si="0"/>
        <v>-96</v>
      </c>
    </row>
    <row r="141" spans="1:2" ht="12.75">
      <c r="A141" s="423">
        <v>3</v>
      </c>
      <c r="B141" s="424">
        <f t="shared" si="0"/>
        <v>-94</v>
      </c>
    </row>
    <row r="142" spans="1:2" ht="12.75">
      <c r="A142" s="423">
        <v>4</v>
      </c>
      <c r="B142" s="424">
        <f t="shared" si="0"/>
        <v>-92</v>
      </c>
    </row>
    <row r="143" spans="1:2" ht="12.75">
      <c r="A143" s="423">
        <v>5</v>
      </c>
      <c r="B143" s="424">
        <f t="shared" si="0"/>
        <v>-90</v>
      </c>
    </row>
    <row r="144" spans="1:2" ht="12.75">
      <c r="A144" s="423">
        <v>6</v>
      </c>
      <c r="B144" s="424">
        <f t="shared" si="0"/>
        <v>-88</v>
      </c>
    </row>
    <row r="145" spans="1:2" ht="12.75">
      <c r="A145" s="423">
        <v>7</v>
      </c>
      <c r="B145" s="424">
        <f t="shared" si="0"/>
        <v>-86</v>
      </c>
    </row>
    <row r="146" spans="1:2" ht="12.75">
      <c r="A146" s="423">
        <v>8</v>
      </c>
      <c r="B146" s="424">
        <f t="shared" si="0"/>
        <v>-84</v>
      </c>
    </row>
    <row r="147" spans="1:2" ht="12.75">
      <c r="A147" s="423">
        <v>9</v>
      </c>
      <c r="B147" s="424">
        <f t="shared" si="0"/>
        <v>-82</v>
      </c>
    </row>
    <row r="148" spans="1:2" ht="12.75">
      <c r="A148" s="423">
        <v>10</v>
      </c>
      <c r="B148" s="424">
        <f t="shared" si="0"/>
        <v>-80</v>
      </c>
    </row>
    <row r="149" spans="1:2" ht="12.75">
      <c r="A149" s="423">
        <v>11</v>
      </c>
      <c r="B149" s="424">
        <f t="shared" si="0"/>
        <v>-78</v>
      </c>
    </row>
    <row r="150" spans="1:2" ht="12.75">
      <c r="A150" s="423">
        <v>12</v>
      </c>
      <c r="B150" s="424">
        <f t="shared" si="0"/>
        <v>-76</v>
      </c>
    </row>
    <row r="151" spans="1:2" ht="12.75">
      <c r="A151" s="423">
        <v>13</v>
      </c>
      <c r="B151" s="424">
        <f t="shared" si="0"/>
        <v>-74</v>
      </c>
    </row>
    <row r="152" spans="1:2" ht="12.75">
      <c r="A152" s="423">
        <v>14</v>
      </c>
      <c r="B152" s="424">
        <f t="shared" si="0"/>
        <v>-72</v>
      </c>
    </row>
    <row r="153" spans="1:2" ht="12.75">
      <c r="A153" s="423">
        <v>15</v>
      </c>
      <c r="B153" s="424">
        <f t="shared" si="0"/>
        <v>-70</v>
      </c>
    </row>
    <row r="154" spans="1:2" ht="12.75">
      <c r="A154" s="423">
        <v>16</v>
      </c>
      <c r="B154" s="424">
        <f t="shared" si="0"/>
        <v>-68</v>
      </c>
    </row>
    <row r="155" spans="1:2" ht="12.75">
      <c r="A155" s="423">
        <v>17</v>
      </c>
      <c r="B155" s="424">
        <f t="shared" si="0"/>
        <v>-66</v>
      </c>
    </row>
    <row r="156" spans="1:2" ht="12.75">
      <c r="A156" s="423">
        <v>18</v>
      </c>
      <c r="B156" s="424">
        <f t="shared" si="0"/>
        <v>-64</v>
      </c>
    </row>
    <row r="157" spans="1:2" ht="12.75">
      <c r="A157" s="423">
        <v>19</v>
      </c>
      <c r="B157" s="424">
        <f t="shared" si="0"/>
        <v>-62</v>
      </c>
    </row>
    <row r="158" spans="1:2" ht="12.75">
      <c r="A158" s="423">
        <v>20</v>
      </c>
      <c r="B158" s="424">
        <f t="shared" si="0"/>
        <v>-60</v>
      </c>
    </row>
    <row r="159" spans="1:2" ht="12.75">
      <c r="A159" s="423">
        <v>21</v>
      </c>
      <c r="B159" s="424">
        <f t="shared" si="0"/>
        <v>-58</v>
      </c>
    </row>
    <row r="160" spans="1:2" ht="12.75">
      <c r="A160" s="423">
        <v>22</v>
      </c>
      <c r="B160" s="424">
        <f t="shared" si="0"/>
        <v>-56</v>
      </c>
    </row>
    <row r="161" spans="1:2" ht="12.75">
      <c r="A161" s="423">
        <v>23</v>
      </c>
      <c r="B161" s="424">
        <f t="shared" si="0"/>
        <v>-54</v>
      </c>
    </row>
    <row r="162" spans="1:2" ht="12.75">
      <c r="A162" s="423">
        <v>24</v>
      </c>
      <c r="B162" s="424">
        <f t="shared" si="0"/>
        <v>-52</v>
      </c>
    </row>
    <row r="163" spans="1:2" ht="12.75">
      <c r="A163" s="423">
        <v>25</v>
      </c>
      <c r="B163" s="424">
        <f t="shared" si="0"/>
        <v>-50</v>
      </c>
    </row>
    <row r="164" spans="1:2" ht="12.75">
      <c r="A164" s="423">
        <v>26</v>
      </c>
      <c r="B164" s="424">
        <f t="shared" si="0"/>
        <v>-48</v>
      </c>
    </row>
    <row r="165" spans="1:2" ht="12.75">
      <c r="A165" s="423">
        <v>27</v>
      </c>
      <c r="B165" s="424">
        <f t="shared" si="0"/>
        <v>-46</v>
      </c>
    </row>
    <row r="166" spans="1:2" ht="12.75">
      <c r="A166" s="423">
        <v>28</v>
      </c>
      <c r="B166" s="424">
        <f t="shared" si="0"/>
        <v>-44</v>
      </c>
    </row>
    <row r="167" spans="1:2" ht="12.75">
      <c r="A167" s="423">
        <v>29</v>
      </c>
      <c r="B167" s="424">
        <f t="shared" si="0"/>
        <v>-42</v>
      </c>
    </row>
    <row r="168" spans="1:2" ht="12.75">
      <c r="A168" s="423">
        <v>30</v>
      </c>
      <c r="B168" s="424">
        <f t="shared" si="0"/>
        <v>-40</v>
      </c>
    </row>
    <row r="169" spans="1:2" ht="12.75">
      <c r="A169" s="423">
        <v>31</v>
      </c>
      <c r="B169" s="424">
        <f t="shared" si="0"/>
        <v>-38</v>
      </c>
    </row>
    <row r="170" spans="1:2" ht="12.75">
      <c r="A170" s="423">
        <v>32</v>
      </c>
      <c r="B170" s="424">
        <f t="shared" si="0"/>
        <v>-36</v>
      </c>
    </row>
    <row r="171" spans="1:2" ht="12.75">
      <c r="A171" s="423">
        <v>33</v>
      </c>
      <c r="B171" s="424">
        <f t="shared" si="0"/>
        <v>-34</v>
      </c>
    </row>
    <row r="172" spans="1:2" ht="12.75">
      <c r="A172" s="423">
        <v>34</v>
      </c>
      <c r="B172" s="424">
        <f t="shared" si="0"/>
        <v>-32</v>
      </c>
    </row>
    <row r="173" spans="1:2" ht="12.75">
      <c r="A173" s="423">
        <v>35</v>
      </c>
      <c r="B173" s="424">
        <f t="shared" si="0"/>
        <v>-30</v>
      </c>
    </row>
    <row r="174" spans="1:2" ht="12.75">
      <c r="A174" s="423">
        <v>36</v>
      </c>
      <c r="B174" s="424">
        <f t="shared" si="0"/>
        <v>-28</v>
      </c>
    </row>
    <row r="175" spans="1:2" ht="12.75">
      <c r="A175" s="423">
        <v>37</v>
      </c>
      <c r="B175" s="424">
        <f t="shared" si="0"/>
        <v>-26</v>
      </c>
    </row>
    <row r="176" spans="1:2" ht="12.75">
      <c r="A176" s="423">
        <v>38</v>
      </c>
      <c r="B176" s="424">
        <f t="shared" si="0"/>
        <v>-24</v>
      </c>
    </row>
    <row r="177" spans="1:2" ht="12.75">
      <c r="A177" s="423">
        <v>39</v>
      </c>
      <c r="B177" s="424">
        <f t="shared" si="0"/>
        <v>-22</v>
      </c>
    </row>
    <row r="178" spans="1:2" ht="12.75">
      <c r="A178" s="423">
        <v>40</v>
      </c>
      <c r="B178" s="424">
        <f t="shared" si="0"/>
        <v>-20</v>
      </c>
    </row>
    <row r="179" spans="1:2" ht="12.75">
      <c r="A179" s="423">
        <v>41</v>
      </c>
      <c r="B179" s="424">
        <f t="shared" si="0"/>
        <v>-18</v>
      </c>
    </row>
    <row r="180" spans="1:2" ht="12.75">
      <c r="A180" s="423">
        <v>42</v>
      </c>
      <c r="B180" s="424">
        <f t="shared" si="0"/>
        <v>-16</v>
      </c>
    </row>
    <row r="181" spans="1:2" ht="12.75">
      <c r="A181" s="423">
        <v>43</v>
      </c>
      <c r="B181" s="424">
        <f t="shared" si="0"/>
        <v>-14</v>
      </c>
    </row>
    <row r="182" spans="1:2" ht="12.75">
      <c r="A182" s="423">
        <v>44</v>
      </c>
      <c r="B182" s="424">
        <f t="shared" si="0"/>
        <v>-12</v>
      </c>
    </row>
    <row r="183" spans="1:2" ht="12.75">
      <c r="A183" s="423">
        <v>45</v>
      </c>
      <c r="B183" s="424">
        <f t="shared" si="0"/>
        <v>-10</v>
      </c>
    </row>
    <row r="184" spans="1:2" ht="12.75">
      <c r="A184" s="423">
        <v>46</v>
      </c>
      <c r="B184" s="424">
        <f t="shared" si="0"/>
        <v>-8</v>
      </c>
    </row>
    <row r="185" spans="1:2" ht="12.75">
      <c r="A185" s="423">
        <v>47</v>
      </c>
      <c r="B185" s="424">
        <f t="shared" si="0"/>
        <v>-6</v>
      </c>
    </row>
    <row r="186" spans="1:2" ht="12.75">
      <c r="A186" s="423">
        <v>48</v>
      </c>
      <c r="B186" s="424">
        <f t="shared" si="0"/>
        <v>-4</v>
      </c>
    </row>
    <row r="187" spans="1:2" ht="12.75">
      <c r="A187" s="423">
        <v>49</v>
      </c>
      <c r="B187" s="424">
        <f t="shared" si="0"/>
        <v>-2</v>
      </c>
    </row>
    <row r="188" spans="1:2" ht="12.75">
      <c r="A188" s="423">
        <v>50</v>
      </c>
      <c r="B188" s="424">
        <f t="shared" si="0"/>
        <v>0</v>
      </c>
    </row>
    <row r="189" spans="1:2" ht="12.75">
      <c r="A189" s="423">
        <v>51</v>
      </c>
      <c r="B189" s="424">
        <f t="shared" si="0"/>
        <v>2</v>
      </c>
    </row>
    <row r="190" spans="1:2" ht="12.75">
      <c r="A190" s="423">
        <v>52</v>
      </c>
      <c r="B190" s="424">
        <f t="shared" si="0"/>
        <v>4</v>
      </c>
    </row>
    <row r="191" spans="1:2" ht="12.75">
      <c r="A191" s="423">
        <v>53</v>
      </c>
      <c r="B191" s="424">
        <f t="shared" si="0"/>
        <v>6</v>
      </c>
    </row>
    <row r="192" spans="1:2" ht="12.75">
      <c r="A192" s="423">
        <v>54</v>
      </c>
      <c r="B192" s="424">
        <f t="shared" si="0"/>
        <v>8</v>
      </c>
    </row>
    <row r="193" spans="1:2" ht="12.75">
      <c r="A193" s="423">
        <v>55</v>
      </c>
      <c r="B193" s="424">
        <f t="shared" si="0"/>
        <v>10</v>
      </c>
    </row>
    <row r="194" spans="1:2" ht="12.75">
      <c r="A194" s="423">
        <v>56</v>
      </c>
      <c r="B194" s="424">
        <f t="shared" si="0"/>
        <v>12</v>
      </c>
    </row>
    <row r="195" spans="1:2" ht="12.75">
      <c r="A195" s="423">
        <v>57</v>
      </c>
      <c r="B195" s="424">
        <f t="shared" si="0"/>
        <v>14</v>
      </c>
    </row>
    <row r="196" spans="1:2" ht="12.75">
      <c r="A196" s="423">
        <v>58</v>
      </c>
      <c r="B196" s="424">
        <f t="shared" si="0"/>
        <v>16</v>
      </c>
    </row>
    <row r="197" spans="1:2" ht="12.75">
      <c r="A197" s="423">
        <v>59</v>
      </c>
      <c r="B197" s="424">
        <f t="shared" si="0"/>
        <v>18</v>
      </c>
    </row>
    <row r="198" spans="1:2" ht="12.75">
      <c r="A198" s="423">
        <v>60</v>
      </c>
      <c r="B198" s="424">
        <f t="shared" si="0"/>
        <v>20</v>
      </c>
    </row>
    <row r="199" spans="1:2" ht="12.75">
      <c r="A199" s="423">
        <v>61</v>
      </c>
      <c r="B199" s="424">
        <f t="shared" si="0"/>
        <v>22</v>
      </c>
    </row>
    <row r="200" spans="1:2" ht="12.75">
      <c r="A200" s="423">
        <v>62</v>
      </c>
      <c r="B200" s="424">
        <f t="shared" si="0"/>
        <v>24</v>
      </c>
    </row>
    <row r="201" spans="1:2" ht="12.75">
      <c r="A201" s="423">
        <v>63</v>
      </c>
      <c r="B201" s="424">
        <f t="shared" si="0"/>
        <v>26</v>
      </c>
    </row>
    <row r="202" spans="1:2" ht="12.75">
      <c r="A202" s="423">
        <v>64</v>
      </c>
      <c r="B202" s="424">
        <f t="shared" si="0"/>
        <v>28</v>
      </c>
    </row>
    <row r="203" spans="1:2" ht="12.75">
      <c r="A203" s="423">
        <v>65</v>
      </c>
      <c r="B203" s="424">
        <f aca="true" t="shared" si="1" ref="B203:B238">(A203-50)*2</f>
        <v>30</v>
      </c>
    </row>
    <row r="204" spans="1:2" ht="12.75">
      <c r="A204" s="423">
        <v>66</v>
      </c>
      <c r="B204" s="424">
        <f t="shared" si="1"/>
        <v>32</v>
      </c>
    </row>
    <row r="205" spans="1:2" ht="12.75">
      <c r="A205" s="423">
        <v>67</v>
      </c>
      <c r="B205" s="424">
        <f t="shared" si="1"/>
        <v>34</v>
      </c>
    </row>
    <row r="206" spans="1:2" ht="12.75">
      <c r="A206" s="423">
        <v>68</v>
      </c>
      <c r="B206" s="424">
        <f t="shared" si="1"/>
        <v>36</v>
      </c>
    </row>
    <row r="207" spans="1:2" ht="12.75">
      <c r="A207" s="423">
        <v>69</v>
      </c>
      <c r="B207" s="424">
        <f t="shared" si="1"/>
        <v>38</v>
      </c>
    </row>
    <row r="208" spans="1:2" ht="12.75">
      <c r="A208" s="423">
        <v>70</v>
      </c>
      <c r="B208" s="424">
        <f t="shared" si="1"/>
        <v>40</v>
      </c>
    </row>
    <row r="209" spans="1:2" ht="12.75">
      <c r="A209" s="423">
        <v>71</v>
      </c>
      <c r="B209" s="424">
        <f t="shared" si="1"/>
        <v>42</v>
      </c>
    </row>
    <row r="210" spans="1:2" ht="12.75">
      <c r="A210" s="423">
        <v>72</v>
      </c>
      <c r="B210" s="424">
        <f t="shared" si="1"/>
        <v>44</v>
      </c>
    </row>
    <row r="211" spans="1:2" ht="12.75">
      <c r="A211" s="423">
        <v>73</v>
      </c>
      <c r="B211" s="424">
        <f t="shared" si="1"/>
        <v>46</v>
      </c>
    </row>
    <row r="212" spans="1:2" ht="12.75">
      <c r="A212" s="423">
        <v>74</v>
      </c>
      <c r="B212" s="424">
        <f t="shared" si="1"/>
        <v>48</v>
      </c>
    </row>
    <row r="213" spans="1:2" ht="12.75">
      <c r="A213" s="423">
        <v>75</v>
      </c>
      <c r="B213" s="424">
        <f t="shared" si="1"/>
        <v>50</v>
      </c>
    </row>
    <row r="214" spans="1:2" ht="12.75">
      <c r="A214" s="423">
        <v>76</v>
      </c>
      <c r="B214" s="424">
        <f t="shared" si="1"/>
        <v>52</v>
      </c>
    </row>
    <row r="215" spans="1:2" ht="12.75">
      <c r="A215" s="423">
        <v>77</v>
      </c>
      <c r="B215" s="424">
        <f t="shared" si="1"/>
        <v>54</v>
      </c>
    </row>
    <row r="216" spans="1:2" ht="12.75">
      <c r="A216" s="423">
        <v>78</v>
      </c>
      <c r="B216" s="424">
        <f t="shared" si="1"/>
        <v>56</v>
      </c>
    </row>
    <row r="217" spans="1:2" ht="12.75">
      <c r="A217" s="423">
        <v>79</v>
      </c>
      <c r="B217" s="424">
        <f t="shared" si="1"/>
        <v>58</v>
      </c>
    </row>
    <row r="218" spans="1:2" ht="12.75">
      <c r="A218" s="423">
        <v>80</v>
      </c>
      <c r="B218" s="424">
        <f t="shared" si="1"/>
        <v>60</v>
      </c>
    </row>
    <row r="219" spans="1:2" ht="12.75">
      <c r="A219" s="423">
        <v>81</v>
      </c>
      <c r="B219" s="424">
        <f t="shared" si="1"/>
        <v>62</v>
      </c>
    </row>
    <row r="220" spans="1:2" ht="12.75">
      <c r="A220" s="423">
        <v>82</v>
      </c>
      <c r="B220" s="424">
        <f t="shared" si="1"/>
        <v>64</v>
      </c>
    </row>
    <row r="221" spans="1:2" ht="12.75">
      <c r="A221" s="423">
        <v>83</v>
      </c>
      <c r="B221" s="424">
        <f t="shared" si="1"/>
        <v>66</v>
      </c>
    </row>
    <row r="222" spans="1:2" ht="12.75">
      <c r="A222" s="423">
        <v>84</v>
      </c>
      <c r="B222" s="424">
        <f t="shared" si="1"/>
        <v>68</v>
      </c>
    </row>
    <row r="223" spans="1:2" ht="12.75">
      <c r="A223" s="423">
        <v>85</v>
      </c>
      <c r="B223" s="424">
        <f t="shared" si="1"/>
        <v>70</v>
      </c>
    </row>
    <row r="224" spans="1:2" ht="12.75">
      <c r="A224" s="423">
        <v>86</v>
      </c>
      <c r="B224" s="424">
        <f t="shared" si="1"/>
        <v>72</v>
      </c>
    </row>
    <row r="225" spans="1:2" ht="12.75">
      <c r="A225" s="423">
        <v>87</v>
      </c>
      <c r="B225" s="424">
        <f t="shared" si="1"/>
        <v>74</v>
      </c>
    </row>
    <row r="226" spans="1:2" ht="12.75">
      <c r="A226" s="423">
        <v>88</v>
      </c>
      <c r="B226" s="424">
        <f t="shared" si="1"/>
        <v>76</v>
      </c>
    </row>
    <row r="227" spans="1:2" ht="12.75">
      <c r="A227" s="423">
        <v>89</v>
      </c>
      <c r="B227" s="424">
        <f t="shared" si="1"/>
        <v>78</v>
      </c>
    </row>
    <row r="228" spans="1:2" ht="12.75">
      <c r="A228" s="423">
        <v>90</v>
      </c>
      <c r="B228" s="424">
        <f t="shared" si="1"/>
        <v>80</v>
      </c>
    </row>
    <row r="229" spans="1:2" ht="12.75">
      <c r="A229" s="423">
        <v>91</v>
      </c>
      <c r="B229" s="424">
        <f t="shared" si="1"/>
        <v>82</v>
      </c>
    </row>
    <row r="230" spans="1:2" ht="12.75">
      <c r="A230" s="423">
        <v>92</v>
      </c>
      <c r="B230" s="424">
        <f t="shared" si="1"/>
        <v>84</v>
      </c>
    </row>
    <row r="231" spans="1:2" ht="12.75">
      <c r="A231" s="423">
        <v>93</v>
      </c>
      <c r="B231" s="424">
        <f t="shared" si="1"/>
        <v>86</v>
      </c>
    </row>
    <row r="232" spans="1:2" ht="12.75">
      <c r="A232" s="423">
        <v>94</v>
      </c>
      <c r="B232" s="424">
        <f t="shared" si="1"/>
        <v>88</v>
      </c>
    </row>
    <row r="233" spans="1:2" ht="12.75">
      <c r="A233" s="423">
        <v>95</v>
      </c>
      <c r="B233" s="424">
        <f t="shared" si="1"/>
        <v>90</v>
      </c>
    </row>
    <row r="234" spans="1:2" ht="12.75">
      <c r="A234" s="423">
        <v>96</v>
      </c>
      <c r="B234" s="424">
        <f t="shared" si="1"/>
        <v>92</v>
      </c>
    </row>
    <row r="235" spans="1:2" ht="12.75">
      <c r="A235" s="423">
        <v>97</v>
      </c>
      <c r="B235" s="424">
        <f t="shared" si="1"/>
        <v>94</v>
      </c>
    </row>
    <row r="236" spans="1:2" ht="12.75">
      <c r="A236" s="423">
        <v>98</v>
      </c>
      <c r="B236" s="424">
        <f t="shared" si="1"/>
        <v>96</v>
      </c>
    </row>
    <row r="237" spans="1:2" ht="12.75">
      <c r="A237" s="423">
        <v>99</v>
      </c>
      <c r="B237" s="424">
        <f t="shared" si="1"/>
        <v>98</v>
      </c>
    </row>
    <row r="238" spans="1:2" ht="12.75">
      <c r="A238" s="423">
        <v>100</v>
      </c>
      <c r="B238" s="424">
        <f t="shared" si="1"/>
        <v>100</v>
      </c>
    </row>
    <row r="239" spans="1:2" ht="12.75">
      <c r="A239" s="393"/>
      <c r="B239" s="13"/>
    </row>
    <row r="240" spans="1:2" ht="12.75">
      <c r="A240" s="393"/>
      <c r="B240" s="13"/>
    </row>
    <row r="241" spans="1:2" ht="12.75">
      <c r="A241" s="393"/>
      <c r="B241" s="13"/>
    </row>
    <row r="242" spans="1:2" ht="12.75">
      <c r="A242" s="393"/>
      <c r="B242" s="13"/>
    </row>
    <row r="243" spans="1:2" ht="12.75">
      <c r="A243" s="393"/>
      <c r="B243" s="13"/>
    </row>
    <row r="244" spans="1:4" ht="12.75">
      <c r="A244" s="393"/>
      <c r="B244" s="13"/>
      <c r="D244" t="s">
        <v>203</v>
      </c>
    </row>
    <row r="245" spans="1:2" ht="12.75">
      <c r="A245" s="393"/>
      <c r="B245" s="13"/>
    </row>
    <row r="246" spans="1:2" ht="12.75">
      <c r="A246" s="393"/>
      <c r="B246" s="13"/>
    </row>
    <row r="247" spans="1:2" ht="12.75">
      <c r="A247" s="393"/>
      <c r="B247" s="13"/>
    </row>
    <row r="248" spans="1:2" ht="12.75">
      <c r="A248" s="393"/>
      <c r="B248" s="13"/>
    </row>
    <row r="249" spans="1:2" ht="12.75">
      <c r="A249" s="393"/>
      <c r="B249" s="13"/>
    </row>
    <row r="250" spans="1:2" ht="12.75">
      <c r="A250" s="393"/>
      <c r="B250" s="13"/>
    </row>
    <row r="251" spans="1:2" ht="12.75">
      <c r="A251" s="393"/>
      <c r="B251" s="13"/>
    </row>
    <row r="252" spans="1:2" ht="12.75">
      <c r="A252" s="393"/>
      <c r="B252" s="13"/>
    </row>
    <row r="253" spans="1:2" ht="12.75">
      <c r="A253" s="393"/>
      <c r="B253" s="13"/>
    </row>
    <row r="254" ht="12.75">
      <c r="B254" s="13"/>
    </row>
  </sheetData>
  <sheetProtection password="C7F6" sheet="1" objects="1" scenarios="1" selectLockedCells="1"/>
  <mergeCells count="3">
    <mergeCell ref="A1:J1"/>
    <mergeCell ref="A2:K2"/>
    <mergeCell ref="A136:B136"/>
  </mergeCells>
  <dataValidations count="2">
    <dataValidation type="whole" allowBlank="1" showInputMessage="1" showErrorMessage="1" sqref="E122">
      <formula1>-100</formula1>
      <formula2>100</formula2>
    </dataValidation>
    <dataValidation type="whole" allowBlank="1" showInputMessage="1" showErrorMessage="1" sqref="E130">
      <formula1>0</formula1>
      <formula2>100</formula2>
    </dataValidation>
  </dataValidations>
  <printOptions/>
  <pageMargins left="0.43" right="0.32" top="0.33" bottom="0.5" header="0.14" footer="0.5"/>
  <pageSetup fitToHeight="3" fitToWidth="1" orientation="portrait" scale="66" r:id="rId2"/>
  <headerFooter alignWithMargins="0">
    <oddHeader>&amp;R&amp;12&amp;D</oddHeader>
    <oddFooter>&amp;LModel Avionics ™    Copyright 2006&amp;R&amp;P</oddFooter>
  </headerFooter>
  <rowBreaks count="1" manualBreakCount="1">
    <brk id="66" max="255" man="1"/>
  </rowBreaks>
  <drawing r:id="rId1"/>
</worksheet>
</file>

<file path=xl/worksheets/sheet5.xml><?xml version="1.0" encoding="utf-8"?>
<worksheet xmlns="http://schemas.openxmlformats.org/spreadsheetml/2006/main" xmlns:r="http://schemas.openxmlformats.org/officeDocument/2006/relationships">
  <sheetPr codeName="Sheet9">
    <tabColor indexed="45"/>
  </sheetPr>
  <dimension ref="A1:Y222"/>
  <sheetViews>
    <sheetView showGridLines="0" showRowColHeaders="0" zoomScale="93" zoomScaleNormal="93" workbookViewId="0" topLeftCell="A1">
      <selection activeCell="B148" sqref="B148"/>
    </sheetView>
  </sheetViews>
  <sheetFormatPr defaultColWidth="9.140625" defaultRowHeight="12.75"/>
  <cols>
    <col min="1" max="1" width="15.28125" style="191" bestFit="1" customWidth="1"/>
    <col min="2" max="2" width="15.421875" style="191" customWidth="1"/>
    <col min="3" max="3" width="11.8515625" style="191" customWidth="1"/>
    <col min="4" max="4" width="13.421875" style="191" customWidth="1"/>
    <col min="5" max="5" width="13.57421875" style="191" customWidth="1"/>
    <col min="6" max="7" width="13.00390625" style="191" customWidth="1"/>
    <col min="8" max="8" width="11.421875" style="191" customWidth="1"/>
    <col min="9" max="9" width="13.00390625" style="191" customWidth="1"/>
    <col min="10" max="10" width="13.421875" style="191" bestFit="1" customWidth="1"/>
    <col min="11" max="11" width="11.421875" style="191" customWidth="1"/>
    <col min="12" max="12" width="14.7109375" style="191" customWidth="1"/>
    <col min="13" max="13" width="13.140625" style="191" customWidth="1"/>
    <col min="14" max="16384" width="11.421875" style="191" customWidth="1"/>
  </cols>
  <sheetData>
    <row r="1" spans="1:25" ht="39.75" customHeight="1">
      <c r="A1" s="187"/>
      <c r="B1" s="188"/>
      <c r="C1" s="709" t="s">
        <v>167</v>
      </c>
      <c r="D1" s="710"/>
      <c r="E1" s="710"/>
      <c r="F1" s="710"/>
      <c r="G1" s="710"/>
      <c r="H1" s="711"/>
      <c r="I1" s="711"/>
      <c r="J1" s="189"/>
      <c r="K1" s="712" t="s">
        <v>53</v>
      </c>
      <c r="L1" s="713"/>
      <c r="M1" s="714"/>
      <c r="N1" s="190"/>
      <c r="O1" s="190"/>
      <c r="P1" s="190"/>
      <c r="Q1" s="190"/>
      <c r="R1" s="190"/>
      <c r="S1" s="190"/>
      <c r="T1" s="190"/>
      <c r="U1" s="190"/>
      <c r="V1" s="190"/>
      <c r="W1" s="190"/>
      <c r="X1" s="190"/>
      <c r="Y1" s="190"/>
    </row>
    <row r="2" spans="1:25" ht="22.5" customHeight="1">
      <c r="A2" s="187"/>
      <c r="B2" s="188"/>
      <c r="C2" s="710"/>
      <c r="D2" s="710"/>
      <c r="E2" s="710"/>
      <c r="F2" s="710"/>
      <c r="G2" s="710"/>
      <c r="H2" s="711"/>
      <c r="I2" s="711"/>
      <c r="J2" s="188"/>
      <c r="K2" s="715"/>
      <c r="L2" s="716"/>
      <c r="M2" s="717"/>
      <c r="N2" s="190"/>
      <c r="O2" s="190"/>
      <c r="P2" s="190"/>
      <c r="Q2" s="190"/>
      <c r="R2" s="190"/>
      <c r="S2" s="190"/>
      <c r="T2" s="190"/>
      <c r="U2" s="190"/>
      <c r="V2" s="190"/>
      <c r="W2" s="190"/>
      <c r="X2" s="190"/>
      <c r="Y2" s="190"/>
    </row>
    <row r="3" spans="1:25" ht="15">
      <c r="A3" s="187"/>
      <c r="B3" s="188"/>
      <c r="C3" s="710"/>
      <c r="D3" s="710"/>
      <c r="E3" s="710"/>
      <c r="F3" s="710"/>
      <c r="G3" s="710"/>
      <c r="H3" s="711"/>
      <c r="I3" s="711"/>
      <c r="J3" s="188"/>
      <c r="K3" s="192"/>
      <c r="L3" s="188"/>
      <c r="M3" s="193"/>
      <c r="N3" s="190"/>
      <c r="O3" s="190"/>
      <c r="P3" s="190"/>
      <c r="Q3" s="190"/>
      <c r="R3" s="190"/>
      <c r="S3" s="190"/>
      <c r="T3" s="190"/>
      <c r="U3" s="190"/>
      <c r="V3" s="190"/>
      <c r="W3" s="190"/>
      <c r="X3" s="190"/>
      <c r="Y3" s="190"/>
    </row>
    <row r="4" spans="1:25" ht="15.75">
      <c r="A4" s="194"/>
      <c r="B4" s="195"/>
      <c r="C4" s="195"/>
      <c r="D4" s="195"/>
      <c r="E4" s="195"/>
      <c r="F4" s="195"/>
      <c r="G4" s="188"/>
      <c r="H4" s="188"/>
      <c r="I4" s="188"/>
      <c r="J4" s="188"/>
      <c r="K4" s="192"/>
      <c r="L4" s="188"/>
      <c r="M4" s="193"/>
      <c r="N4" s="190"/>
      <c r="O4" s="190"/>
      <c r="P4" s="190"/>
      <c r="Q4" s="190"/>
      <c r="R4" s="190"/>
      <c r="S4" s="190"/>
      <c r="T4" s="190"/>
      <c r="U4" s="190"/>
      <c r="V4" s="190"/>
      <c r="W4" s="190"/>
      <c r="X4" s="190"/>
      <c r="Y4" s="190"/>
    </row>
    <row r="5" spans="1:25" s="202" customFormat="1" ht="23.25">
      <c r="A5" s="196" t="s">
        <v>54</v>
      </c>
      <c r="B5" s="197"/>
      <c r="C5" s="197"/>
      <c r="D5" s="197"/>
      <c r="E5" s="197"/>
      <c r="F5" s="197"/>
      <c r="G5" s="198"/>
      <c r="H5" s="198"/>
      <c r="I5" s="198"/>
      <c r="J5" s="198"/>
      <c r="K5" s="199"/>
      <c r="L5" s="198"/>
      <c r="M5" s="200"/>
      <c r="N5" s="201"/>
      <c r="O5" s="201"/>
      <c r="P5" s="201"/>
      <c r="Q5" s="201"/>
      <c r="R5" s="201"/>
      <c r="S5" s="201"/>
      <c r="T5" s="201"/>
      <c r="U5" s="201"/>
      <c r="V5" s="201"/>
      <c r="W5" s="201"/>
      <c r="X5" s="201"/>
      <c r="Y5" s="201"/>
    </row>
    <row r="6" spans="1:25" s="202" customFormat="1" ht="23.25">
      <c r="A6" s="196" t="s">
        <v>55</v>
      </c>
      <c r="B6" s="197"/>
      <c r="C6" s="197"/>
      <c r="D6" s="197"/>
      <c r="E6" s="197"/>
      <c r="F6" s="197"/>
      <c r="G6" s="198"/>
      <c r="H6" s="198"/>
      <c r="I6" s="198"/>
      <c r="J6" s="198"/>
      <c r="K6" s="199"/>
      <c r="L6" s="198"/>
      <c r="M6" s="200"/>
      <c r="N6" s="201"/>
      <c r="O6" s="201"/>
      <c r="P6" s="201"/>
      <c r="Q6" s="201"/>
      <c r="R6" s="201"/>
      <c r="S6" s="201"/>
      <c r="T6" s="201"/>
      <c r="U6" s="201"/>
      <c r="V6" s="201"/>
      <c r="W6" s="201"/>
      <c r="X6" s="201"/>
      <c r="Y6" s="201"/>
    </row>
    <row r="7" spans="1:25" s="202" customFormat="1" ht="24" thickBot="1">
      <c r="A7" s="203" t="s">
        <v>56</v>
      </c>
      <c r="C7" s="197"/>
      <c r="D7" s="197"/>
      <c r="E7" s="197"/>
      <c r="F7" s="197"/>
      <c r="G7" s="198"/>
      <c r="H7" s="198"/>
      <c r="I7" s="198"/>
      <c r="J7" s="198"/>
      <c r="K7" s="204"/>
      <c r="L7" s="205"/>
      <c r="M7" s="206"/>
      <c r="N7" s="201"/>
      <c r="O7" s="201"/>
      <c r="P7" s="201"/>
      <c r="Q7" s="201"/>
      <c r="R7" s="201"/>
      <c r="S7" s="201"/>
      <c r="T7" s="201"/>
      <c r="U7" s="201"/>
      <c r="V7" s="201"/>
      <c r="W7" s="201"/>
      <c r="X7" s="201"/>
      <c r="Y7" s="201"/>
    </row>
    <row r="8" spans="1:25" ht="15">
      <c r="A8" s="192"/>
      <c r="B8" s="188"/>
      <c r="C8" s="188"/>
      <c r="D8" s="188"/>
      <c r="F8" s="188"/>
      <c r="G8" s="188"/>
      <c r="H8" s="188"/>
      <c r="I8" s="188"/>
      <c r="J8" s="188"/>
      <c r="K8" s="188"/>
      <c r="L8" s="188"/>
      <c r="M8" s="193"/>
      <c r="N8" s="190"/>
      <c r="O8" s="190"/>
      <c r="P8" s="190"/>
      <c r="Q8" s="190"/>
      <c r="R8" s="190"/>
      <c r="S8" s="190"/>
      <c r="T8" s="190"/>
      <c r="U8" s="190"/>
      <c r="V8" s="190"/>
      <c r="W8" s="190"/>
      <c r="X8" s="190"/>
      <c r="Y8" s="190"/>
    </row>
    <row r="9" spans="1:25" ht="15.75">
      <c r="A9" s="207" t="s">
        <v>57</v>
      </c>
      <c r="B9" s="188"/>
      <c r="C9" s="188"/>
      <c r="D9" s="188"/>
      <c r="E9" s="188"/>
      <c r="F9" s="188"/>
      <c r="G9" s="188"/>
      <c r="H9" s="188"/>
      <c r="I9" s="188"/>
      <c r="J9" s="188"/>
      <c r="K9" s="188"/>
      <c r="L9" s="188"/>
      <c r="M9" s="193"/>
      <c r="N9" s="190"/>
      <c r="O9" s="190"/>
      <c r="P9" s="190"/>
      <c r="Q9" s="190"/>
      <c r="R9" s="190"/>
      <c r="S9" s="190"/>
      <c r="T9" s="190"/>
      <c r="U9" s="190"/>
      <c r="V9" s="190"/>
      <c r="W9" s="190"/>
      <c r="X9" s="190"/>
      <c r="Y9" s="190"/>
    </row>
    <row r="10" spans="1:25" ht="15.75">
      <c r="A10" s="207" t="s">
        <v>58</v>
      </c>
      <c r="B10" s="188"/>
      <c r="C10" s="188"/>
      <c r="D10" s="188"/>
      <c r="E10" s="188"/>
      <c r="F10" s="188"/>
      <c r="G10" s="188"/>
      <c r="H10" s="188"/>
      <c r="I10" s="188"/>
      <c r="J10" s="188"/>
      <c r="K10" s="188"/>
      <c r="L10" s="188"/>
      <c r="M10" s="193"/>
      <c r="N10" s="190"/>
      <c r="O10" s="190"/>
      <c r="P10" s="190"/>
      <c r="Q10" s="190"/>
      <c r="R10" s="190"/>
      <c r="S10" s="190"/>
      <c r="T10" s="190"/>
      <c r="U10" s="190"/>
      <c r="V10" s="190"/>
      <c r="W10" s="190"/>
      <c r="X10" s="190"/>
      <c r="Y10" s="190"/>
    </row>
    <row r="11" spans="1:25" ht="15">
      <c r="A11" s="192"/>
      <c r="B11" s="188"/>
      <c r="C11" s="188"/>
      <c r="D11" s="188"/>
      <c r="E11" s="188"/>
      <c r="F11" s="188"/>
      <c r="G11" s="188"/>
      <c r="H11" s="188"/>
      <c r="I11" s="188"/>
      <c r="J11" s="188"/>
      <c r="K11" s="188"/>
      <c r="L11" s="188"/>
      <c r="M11" s="193"/>
      <c r="N11" s="190"/>
      <c r="O11" s="190"/>
      <c r="P11" s="190"/>
      <c r="Q11" s="190"/>
      <c r="R11" s="190"/>
      <c r="S11" s="190"/>
      <c r="T11" s="190"/>
      <c r="U11" s="190"/>
      <c r="V11" s="190"/>
      <c r="W11" s="190"/>
      <c r="X11" s="190"/>
      <c r="Y11" s="190"/>
    </row>
    <row r="12" spans="1:25" ht="15.75">
      <c r="A12" s="207" t="s">
        <v>59</v>
      </c>
      <c r="B12" s="188"/>
      <c r="C12" s="188"/>
      <c r="D12" s="188"/>
      <c r="E12" s="188"/>
      <c r="F12" s="188"/>
      <c r="G12" s="188"/>
      <c r="H12" s="188"/>
      <c r="I12" s="188"/>
      <c r="J12" s="188"/>
      <c r="K12" s="188"/>
      <c r="L12" s="188"/>
      <c r="M12" s="193"/>
      <c r="N12" s="190"/>
      <c r="O12" s="190"/>
      <c r="P12" s="190"/>
      <c r="Q12" s="190"/>
      <c r="R12" s="190"/>
      <c r="S12" s="190"/>
      <c r="T12" s="190"/>
      <c r="U12" s="190"/>
      <c r="V12" s="190"/>
      <c r="W12" s="190"/>
      <c r="X12" s="190"/>
      <c r="Y12" s="190"/>
    </row>
    <row r="13" spans="1:25" ht="15.75">
      <c r="A13" s="207" t="s">
        <v>60</v>
      </c>
      <c r="B13" s="188"/>
      <c r="C13" s="188"/>
      <c r="D13" s="188"/>
      <c r="E13" s="188"/>
      <c r="F13" s="188"/>
      <c r="G13" s="188"/>
      <c r="H13" s="188"/>
      <c r="I13" s="188"/>
      <c r="J13" s="188"/>
      <c r="K13" s="188"/>
      <c r="L13" s="188"/>
      <c r="M13" s="193"/>
      <c r="N13" s="190"/>
      <c r="O13" s="190"/>
      <c r="P13" s="190"/>
      <c r="Q13" s="190"/>
      <c r="R13" s="190"/>
      <c r="S13" s="190"/>
      <c r="T13" s="190"/>
      <c r="U13" s="190"/>
      <c r="V13" s="190"/>
      <c r="W13" s="190"/>
      <c r="X13" s="190"/>
      <c r="Y13" s="190"/>
    </row>
    <row r="14" spans="1:25" ht="15.75">
      <c r="A14" s="207"/>
      <c r="B14" s="208"/>
      <c r="C14" s="208"/>
      <c r="D14" s="208"/>
      <c r="E14" s="208"/>
      <c r="F14" s="208"/>
      <c r="G14" s="208"/>
      <c r="H14" s="208"/>
      <c r="I14" s="208"/>
      <c r="J14" s="208"/>
      <c r="K14" s="208"/>
      <c r="L14" s="209"/>
      <c r="M14" s="193"/>
      <c r="N14" s="190"/>
      <c r="O14" s="190"/>
      <c r="P14" s="190"/>
      <c r="Q14" s="190"/>
      <c r="R14" s="190"/>
      <c r="S14" s="190"/>
      <c r="T14" s="190"/>
      <c r="U14" s="190"/>
      <c r="V14" s="190"/>
      <c r="W14" s="190"/>
      <c r="X14" s="190"/>
      <c r="Y14" s="190"/>
    </row>
    <row r="15" spans="1:25" ht="15.75">
      <c r="A15" s="210" t="s">
        <v>61</v>
      </c>
      <c r="B15" s="208"/>
      <c r="C15" s="208"/>
      <c r="D15" s="208"/>
      <c r="E15" s="208"/>
      <c r="F15" s="208"/>
      <c r="G15" s="208"/>
      <c r="H15" s="208"/>
      <c r="I15" s="208"/>
      <c r="J15" s="208"/>
      <c r="K15" s="208"/>
      <c r="L15" s="188"/>
      <c r="M15" s="193"/>
      <c r="N15" s="190"/>
      <c r="O15" s="190"/>
      <c r="P15" s="190"/>
      <c r="Q15" s="190"/>
      <c r="R15" s="190"/>
      <c r="S15" s="190"/>
      <c r="T15" s="190"/>
      <c r="U15" s="190"/>
      <c r="V15" s="190"/>
      <c r="W15" s="190"/>
      <c r="X15" s="190"/>
      <c r="Y15" s="190"/>
    </row>
    <row r="16" spans="1:25" ht="15.75">
      <c r="A16" s="207"/>
      <c r="B16" s="208"/>
      <c r="C16" s="208"/>
      <c r="D16" s="208"/>
      <c r="E16" s="208"/>
      <c r="F16" s="208"/>
      <c r="G16" s="208"/>
      <c r="H16" s="208"/>
      <c r="I16" s="208"/>
      <c r="J16" s="208"/>
      <c r="K16" s="208"/>
      <c r="L16" s="188"/>
      <c r="M16" s="193"/>
      <c r="N16" s="190"/>
      <c r="O16" s="190"/>
      <c r="P16" s="190"/>
      <c r="Q16" s="190"/>
      <c r="R16" s="190"/>
      <c r="S16" s="190"/>
      <c r="T16" s="190"/>
      <c r="U16" s="190"/>
      <c r="V16" s="190"/>
      <c r="W16" s="190"/>
      <c r="X16" s="190"/>
      <c r="Y16" s="190"/>
    </row>
    <row r="17" spans="1:25" ht="15.75">
      <c r="A17" s="210" t="s">
        <v>62</v>
      </c>
      <c r="B17" s="208"/>
      <c r="C17" s="208"/>
      <c r="D17" s="208"/>
      <c r="E17" s="208"/>
      <c r="F17" s="208"/>
      <c r="G17" s="208"/>
      <c r="H17" s="208"/>
      <c r="I17" s="208"/>
      <c r="J17" s="208"/>
      <c r="K17" s="208"/>
      <c r="L17" s="188"/>
      <c r="M17" s="193"/>
      <c r="N17" s="190"/>
      <c r="O17" s="190"/>
      <c r="P17" s="190"/>
      <c r="Q17" s="190"/>
      <c r="R17" s="190"/>
      <c r="S17" s="190"/>
      <c r="T17" s="190"/>
      <c r="U17" s="190"/>
      <c r="V17" s="190"/>
      <c r="W17" s="190"/>
      <c r="X17" s="190"/>
      <c r="Y17" s="190"/>
    </row>
    <row r="18" spans="1:25" ht="15.75">
      <c r="A18" s="207"/>
      <c r="B18" s="208"/>
      <c r="C18" s="208"/>
      <c r="D18" s="208"/>
      <c r="E18" s="208"/>
      <c r="F18" s="208"/>
      <c r="G18" s="208"/>
      <c r="H18" s="208"/>
      <c r="I18" s="208"/>
      <c r="J18" s="208"/>
      <c r="K18" s="208"/>
      <c r="L18" s="188"/>
      <c r="M18" s="193"/>
      <c r="N18" s="190"/>
      <c r="O18" s="190"/>
      <c r="P18" s="190"/>
      <c r="Q18" s="190"/>
      <c r="R18" s="190"/>
      <c r="S18" s="190"/>
      <c r="T18" s="190"/>
      <c r="U18" s="190"/>
      <c r="V18" s="190"/>
      <c r="W18" s="190"/>
      <c r="X18" s="190"/>
      <c r="Y18" s="190"/>
    </row>
    <row r="19" spans="1:25" ht="15.75">
      <c r="A19" s="210" t="s">
        <v>63</v>
      </c>
      <c r="B19" s="208"/>
      <c r="C19" s="208"/>
      <c r="D19" s="208"/>
      <c r="E19" s="208"/>
      <c r="F19" s="208"/>
      <c r="G19" s="208"/>
      <c r="H19" s="208"/>
      <c r="I19" s="208"/>
      <c r="J19" s="208"/>
      <c r="K19" s="208"/>
      <c r="L19" s="188"/>
      <c r="M19" s="193"/>
      <c r="N19" s="190"/>
      <c r="O19" s="190"/>
      <c r="P19" s="190"/>
      <c r="Q19" s="190"/>
      <c r="R19" s="190"/>
      <c r="S19" s="190"/>
      <c r="T19" s="190"/>
      <c r="U19" s="190"/>
      <c r="V19" s="190"/>
      <c r="W19" s="190"/>
      <c r="X19" s="190"/>
      <c r="Y19" s="190"/>
    </row>
    <row r="20" spans="1:25" ht="15.75" customHeight="1">
      <c r="A20" s="210" t="s">
        <v>64</v>
      </c>
      <c r="B20" s="208"/>
      <c r="C20" s="208"/>
      <c r="D20" s="208"/>
      <c r="E20" s="208"/>
      <c r="F20" s="208"/>
      <c r="G20" s="208"/>
      <c r="H20" s="208"/>
      <c r="I20" s="208"/>
      <c r="J20" s="208"/>
      <c r="K20" s="208"/>
      <c r="L20" s="188"/>
      <c r="M20" s="193"/>
      <c r="N20" s="190"/>
      <c r="O20" s="190"/>
      <c r="P20" s="190"/>
      <c r="Q20" s="190"/>
      <c r="R20" s="190"/>
      <c r="S20" s="190"/>
      <c r="T20" s="190"/>
      <c r="U20" s="190"/>
      <c r="V20" s="190"/>
      <c r="W20" s="190"/>
      <c r="X20" s="190"/>
      <c r="Y20" s="190"/>
    </row>
    <row r="21" spans="1:25" ht="15.75" customHeight="1">
      <c r="A21" s="210" t="s">
        <v>168</v>
      </c>
      <c r="B21" s="208"/>
      <c r="C21" s="208"/>
      <c r="D21" s="208"/>
      <c r="E21" s="208"/>
      <c r="F21" s="208"/>
      <c r="G21" s="208"/>
      <c r="H21" s="208"/>
      <c r="I21" s="208"/>
      <c r="J21" s="208"/>
      <c r="K21" s="208"/>
      <c r="L21" s="188"/>
      <c r="M21" s="193"/>
      <c r="N21" s="190"/>
      <c r="O21" s="190"/>
      <c r="P21" s="190"/>
      <c r="Q21" s="190"/>
      <c r="R21" s="190"/>
      <c r="S21" s="190"/>
      <c r="T21" s="190"/>
      <c r="U21" s="190"/>
      <c r="V21" s="190"/>
      <c r="W21" s="190"/>
      <c r="X21" s="190"/>
      <c r="Y21" s="190"/>
    </row>
    <row r="22" spans="1:25" ht="15.75" customHeight="1">
      <c r="A22" s="207"/>
      <c r="B22" s="211"/>
      <c r="C22" s="211"/>
      <c r="D22" s="211"/>
      <c r="E22" s="208"/>
      <c r="F22" s="208"/>
      <c r="G22" s="208"/>
      <c r="H22" s="208"/>
      <c r="I22" s="208"/>
      <c r="J22" s="208"/>
      <c r="K22" s="208"/>
      <c r="L22" s="188"/>
      <c r="M22" s="193"/>
      <c r="N22" s="190"/>
      <c r="O22" s="190"/>
      <c r="P22" s="190"/>
      <c r="Q22" s="190"/>
      <c r="R22" s="190"/>
      <c r="S22" s="190"/>
      <c r="T22" s="190"/>
      <c r="U22" s="190"/>
      <c r="V22" s="190"/>
      <c r="W22" s="190"/>
      <c r="X22" s="190"/>
      <c r="Y22" s="190"/>
    </row>
    <row r="23" spans="1:25" ht="15.75">
      <c r="A23" s="210" t="s">
        <v>65</v>
      </c>
      <c r="B23" s="212"/>
      <c r="C23" s="208"/>
      <c r="D23" s="208"/>
      <c r="E23" s="208"/>
      <c r="F23" s="208"/>
      <c r="G23" s="208"/>
      <c r="H23" s="208"/>
      <c r="I23" s="208"/>
      <c r="J23" s="208"/>
      <c r="K23" s="208"/>
      <c r="L23" s="188"/>
      <c r="M23" s="193"/>
      <c r="N23" s="190"/>
      <c r="O23" s="190"/>
      <c r="P23" s="190"/>
      <c r="Q23" s="190"/>
      <c r="R23" s="190"/>
      <c r="S23" s="190"/>
      <c r="T23" s="190"/>
      <c r="U23" s="190"/>
      <c r="V23" s="190"/>
      <c r="W23" s="190"/>
      <c r="X23" s="190"/>
      <c r="Y23" s="190"/>
    </row>
    <row r="24" spans="1:25" ht="15.75">
      <c r="A24" s="210" t="s">
        <v>66</v>
      </c>
      <c r="B24" s="212"/>
      <c r="C24" s="208"/>
      <c r="D24" s="208"/>
      <c r="E24" s="208"/>
      <c r="F24" s="208"/>
      <c r="G24" s="208"/>
      <c r="H24" s="208"/>
      <c r="I24" s="208"/>
      <c r="J24" s="208"/>
      <c r="K24" s="208"/>
      <c r="L24" s="188"/>
      <c r="M24" s="193"/>
      <c r="N24" s="190"/>
      <c r="O24" s="190"/>
      <c r="P24" s="190"/>
      <c r="Q24" s="190"/>
      <c r="R24" s="190"/>
      <c r="S24" s="190"/>
      <c r="T24" s="190"/>
      <c r="U24" s="190"/>
      <c r="V24" s="190"/>
      <c r="W24" s="190"/>
      <c r="X24" s="190"/>
      <c r="Y24" s="190"/>
    </row>
    <row r="25" spans="1:25" ht="15.75">
      <c r="A25" s="210" t="s">
        <v>67</v>
      </c>
      <c r="B25" s="212"/>
      <c r="C25" s="208"/>
      <c r="D25" s="208"/>
      <c r="E25" s="208"/>
      <c r="F25" s="208"/>
      <c r="G25" s="208"/>
      <c r="H25" s="208"/>
      <c r="I25" s="208"/>
      <c r="J25" s="208"/>
      <c r="K25" s="208"/>
      <c r="L25" s="188"/>
      <c r="M25" s="193"/>
      <c r="N25" s="190"/>
      <c r="O25" s="190"/>
      <c r="P25" s="190"/>
      <c r="Q25" s="190"/>
      <c r="R25" s="190"/>
      <c r="S25" s="190"/>
      <c r="T25" s="190"/>
      <c r="U25" s="190"/>
      <c r="V25" s="190"/>
      <c r="W25" s="190"/>
      <c r="X25" s="190"/>
      <c r="Y25" s="190"/>
    </row>
    <row r="26" spans="1:25" ht="15.75">
      <c r="A26" s="192"/>
      <c r="B26" s="212"/>
      <c r="C26" s="208"/>
      <c r="D26" s="208"/>
      <c r="E26" s="208"/>
      <c r="F26" s="208"/>
      <c r="G26" s="208"/>
      <c r="H26" s="208"/>
      <c r="I26" s="208"/>
      <c r="J26" s="208"/>
      <c r="K26" s="208"/>
      <c r="L26" s="188"/>
      <c r="M26" s="193"/>
      <c r="N26" s="190"/>
      <c r="O26" s="190"/>
      <c r="P26" s="190"/>
      <c r="Q26" s="190"/>
      <c r="R26" s="190"/>
      <c r="S26" s="190"/>
      <c r="T26" s="190"/>
      <c r="U26" s="190"/>
      <c r="V26" s="190"/>
      <c r="W26" s="190"/>
      <c r="X26" s="190"/>
      <c r="Y26" s="190"/>
    </row>
    <row r="27" spans="1:25" ht="15.75">
      <c r="A27" s="213" t="s">
        <v>68</v>
      </c>
      <c r="B27" s="208"/>
      <c r="C27" s="208"/>
      <c r="D27" s="208"/>
      <c r="E27" s="208"/>
      <c r="F27" s="208"/>
      <c r="G27" s="208"/>
      <c r="H27" s="208"/>
      <c r="I27" s="208"/>
      <c r="J27" s="208"/>
      <c r="K27" s="208"/>
      <c r="L27" s="188"/>
      <c r="M27" s="193"/>
      <c r="N27" s="190"/>
      <c r="O27" s="190"/>
      <c r="P27" s="190"/>
      <c r="Q27" s="190"/>
      <c r="R27" s="190"/>
      <c r="S27" s="190"/>
      <c r="T27" s="190"/>
      <c r="U27" s="190"/>
      <c r="V27" s="190"/>
      <c r="W27" s="190"/>
      <c r="X27" s="190"/>
      <c r="Y27" s="190"/>
    </row>
    <row r="28" spans="1:25" ht="15.75">
      <c r="A28" s="210" t="s">
        <v>169</v>
      </c>
      <c r="B28" s="208"/>
      <c r="C28" s="208"/>
      <c r="D28" s="208"/>
      <c r="E28" s="208"/>
      <c r="F28" s="208"/>
      <c r="G28" s="208"/>
      <c r="H28" s="208"/>
      <c r="I28" s="208"/>
      <c r="J28" s="208"/>
      <c r="K28" s="208"/>
      <c r="L28" s="188"/>
      <c r="M28" s="193"/>
      <c r="N28" s="190"/>
      <c r="O28" s="190"/>
      <c r="P28" s="190"/>
      <c r="Q28" s="190"/>
      <c r="R28" s="190"/>
      <c r="S28" s="190"/>
      <c r="T28" s="190"/>
      <c r="U28" s="190"/>
      <c r="V28" s="190"/>
      <c r="W28" s="190"/>
      <c r="X28" s="190"/>
      <c r="Y28" s="190"/>
    </row>
    <row r="29" spans="1:25" ht="15.75">
      <c r="A29" s="210" t="s">
        <v>170</v>
      </c>
      <c r="B29" s="208"/>
      <c r="C29" s="208"/>
      <c r="D29" s="208"/>
      <c r="E29" s="208"/>
      <c r="F29" s="208"/>
      <c r="G29" s="208"/>
      <c r="H29" s="208"/>
      <c r="I29" s="208"/>
      <c r="J29" s="208"/>
      <c r="K29" s="208"/>
      <c r="L29" s="188"/>
      <c r="M29" s="193"/>
      <c r="N29" s="190"/>
      <c r="O29" s="190"/>
      <c r="P29" s="190"/>
      <c r="Q29" s="190"/>
      <c r="R29" s="190"/>
      <c r="S29" s="190"/>
      <c r="T29" s="190"/>
      <c r="U29" s="190"/>
      <c r="V29" s="190"/>
      <c r="W29" s="190"/>
      <c r="X29" s="190"/>
      <c r="Y29" s="190"/>
    </row>
    <row r="30" spans="1:25" ht="15.75">
      <c r="A30" s="207"/>
      <c r="B30" s="208"/>
      <c r="C30" s="208"/>
      <c r="D30" s="208"/>
      <c r="E30" s="208"/>
      <c r="F30" s="208"/>
      <c r="G30" s="208"/>
      <c r="H30" s="208"/>
      <c r="I30" s="208"/>
      <c r="J30" s="208"/>
      <c r="K30" s="208"/>
      <c r="L30" s="188"/>
      <c r="M30" s="193"/>
      <c r="N30" s="190"/>
      <c r="O30" s="190"/>
      <c r="P30" s="190"/>
      <c r="Q30" s="190"/>
      <c r="R30" s="190"/>
      <c r="S30" s="190"/>
      <c r="T30" s="190"/>
      <c r="U30" s="190"/>
      <c r="V30" s="190"/>
      <c r="W30" s="190"/>
      <c r="X30" s="190"/>
      <c r="Y30" s="190"/>
    </row>
    <row r="31" spans="1:25" ht="15.75">
      <c r="A31" s="210" t="s">
        <v>69</v>
      </c>
      <c r="B31" s="208"/>
      <c r="C31" s="208"/>
      <c r="D31" s="208"/>
      <c r="E31" s="208"/>
      <c r="F31" s="208"/>
      <c r="G31" s="208"/>
      <c r="H31" s="208"/>
      <c r="I31" s="208"/>
      <c r="J31" s="208"/>
      <c r="K31" s="208"/>
      <c r="L31" s="188"/>
      <c r="M31" s="193"/>
      <c r="N31" s="190"/>
      <c r="O31" s="190"/>
      <c r="P31" s="190"/>
      <c r="Q31" s="190"/>
      <c r="R31" s="190"/>
      <c r="S31" s="190"/>
      <c r="T31" s="190"/>
      <c r="U31" s="190"/>
      <c r="V31" s="190"/>
      <c r="W31" s="190"/>
      <c r="X31" s="190"/>
      <c r="Y31" s="190"/>
    </row>
    <row r="32" spans="1:25" ht="15.75">
      <c r="A32" s="210" t="s">
        <v>70</v>
      </c>
      <c r="B32" s="208"/>
      <c r="C32" s="208"/>
      <c r="D32" s="208"/>
      <c r="E32" s="208"/>
      <c r="F32" s="208"/>
      <c r="G32" s="208"/>
      <c r="H32" s="208"/>
      <c r="I32" s="208"/>
      <c r="J32" s="208"/>
      <c r="K32" s="208"/>
      <c r="L32" s="188"/>
      <c r="M32" s="193"/>
      <c r="N32" s="190"/>
      <c r="O32" s="190"/>
      <c r="P32" s="190"/>
      <c r="Q32" s="190"/>
      <c r="R32" s="190"/>
      <c r="S32" s="190"/>
      <c r="T32" s="190"/>
      <c r="U32" s="190"/>
      <c r="V32" s="190"/>
      <c r="W32" s="190"/>
      <c r="X32" s="190"/>
      <c r="Y32" s="190"/>
    </row>
    <row r="33" spans="1:25" ht="15.75">
      <c r="A33" s="210" t="s">
        <v>71</v>
      </c>
      <c r="B33" s="208"/>
      <c r="C33" s="208"/>
      <c r="D33" s="208"/>
      <c r="E33" s="208"/>
      <c r="F33" s="208"/>
      <c r="G33" s="208"/>
      <c r="H33" s="208"/>
      <c r="I33" s="208"/>
      <c r="J33" s="208"/>
      <c r="K33" s="208"/>
      <c r="L33" s="188"/>
      <c r="M33" s="193"/>
      <c r="N33" s="190"/>
      <c r="O33" s="190"/>
      <c r="P33" s="190"/>
      <c r="Q33" s="190"/>
      <c r="R33" s="190"/>
      <c r="S33" s="190"/>
      <c r="T33" s="190"/>
      <c r="U33" s="190"/>
      <c r="V33" s="190"/>
      <c r="W33" s="190"/>
      <c r="X33" s="190"/>
      <c r="Y33" s="190"/>
    </row>
    <row r="34" spans="1:25" ht="15.75">
      <c r="A34" s="210" t="s">
        <v>171</v>
      </c>
      <c r="B34" s="208"/>
      <c r="C34" s="208"/>
      <c r="D34" s="208"/>
      <c r="E34" s="208"/>
      <c r="F34" s="208"/>
      <c r="G34" s="208"/>
      <c r="H34" s="208"/>
      <c r="I34" s="208"/>
      <c r="J34" s="208"/>
      <c r="K34" s="208"/>
      <c r="L34" s="188"/>
      <c r="M34" s="193"/>
      <c r="N34" s="190"/>
      <c r="O34" s="190"/>
      <c r="P34" s="190"/>
      <c r="Q34" s="190"/>
      <c r="R34" s="190"/>
      <c r="S34" s="190"/>
      <c r="T34" s="190"/>
      <c r="U34" s="190"/>
      <c r="V34" s="190"/>
      <c r="W34" s="190"/>
      <c r="X34" s="190"/>
      <c r="Y34" s="190"/>
    </row>
    <row r="35" spans="1:25" ht="15.75">
      <c r="A35" s="207"/>
      <c r="B35" s="208"/>
      <c r="C35" s="208"/>
      <c r="D35" s="208"/>
      <c r="E35" s="208"/>
      <c r="F35" s="208"/>
      <c r="G35" s="208"/>
      <c r="H35" s="208"/>
      <c r="I35" s="214" t="s">
        <v>72</v>
      </c>
      <c r="J35" s="208"/>
      <c r="K35" s="187"/>
      <c r="L35" s="188"/>
      <c r="M35" s="193"/>
      <c r="N35" s="190"/>
      <c r="O35" s="190"/>
      <c r="P35" s="190"/>
      <c r="Q35" s="190"/>
      <c r="R35" s="190"/>
      <c r="S35" s="190"/>
      <c r="T35" s="190"/>
      <c r="U35" s="190"/>
      <c r="V35" s="190"/>
      <c r="W35" s="190"/>
      <c r="X35" s="190"/>
      <c r="Y35" s="190"/>
    </row>
    <row r="36" spans="1:25" ht="15.75">
      <c r="A36" s="207" t="s">
        <v>73</v>
      </c>
      <c r="B36" s="208"/>
      <c r="C36" s="208"/>
      <c r="D36" s="208"/>
      <c r="E36" s="208"/>
      <c r="F36" s="208"/>
      <c r="G36" s="208"/>
      <c r="H36" s="208"/>
      <c r="I36" s="208"/>
      <c r="J36" s="208"/>
      <c r="L36" s="188"/>
      <c r="M36" s="193"/>
      <c r="N36" s="190"/>
      <c r="O36" s="190"/>
      <c r="P36" s="190"/>
      <c r="Q36" s="190"/>
      <c r="R36" s="190"/>
      <c r="S36" s="190"/>
      <c r="T36" s="190"/>
      <c r="U36" s="190"/>
      <c r="V36" s="190"/>
      <c r="W36" s="190"/>
      <c r="X36" s="190"/>
      <c r="Y36" s="190"/>
    </row>
    <row r="37" spans="1:25" ht="15.75">
      <c r="A37" s="207"/>
      <c r="B37" s="208"/>
      <c r="C37" s="208"/>
      <c r="D37" s="208"/>
      <c r="E37" s="208"/>
      <c r="F37" s="208"/>
      <c r="G37" s="208"/>
      <c r="H37" s="208"/>
      <c r="I37" s="208"/>
      <c r="J37" s="208"/>
      <c r="K37" s="208"/>
      <c r="L37" s="188"/>
      <c r="M37" s="193"/>
      <c r="N37" s="190"/>
      <c r="O37" s="190"/>
      <c r="P37" s="190"/>
      <c r="Q37" s="190"/>
      <c r="R37" s="190"/>
      <c r="S37" s="190"/>
      <c r="T37" s="190"/>
      <c r="U37" s="190"/>
      <c r="V37" s="190"/>
      <c r="W37" s="190"/>
      <c r="X37" s="190"/>
      <c r="Y37" s="190"/>
    </row>
    <row r="38" spans="1:25" ht="15.75">
      <c r="A38" s="207" t="s">
        <v>74</v>
      </c>
      <c r="B38" s="208"/>
      <c r="C38" s="208"/>
      <c r="D38" s="208"/>
      <c r="E38" s="208"/>
      <c r="F38" s="208"/>
      <c r="G38" s="208"/>
      <c r="H38" s="208"/>
      <c r="I38" s="208"/>
      <c r="J38" s="208"/>
      <c r="K38" s="208"/>
      <c r="L38" s="188"/>
      <c r="M38" s="193"/>
      <c r="N38" s="190"/>
      <c r="O38" s="190"/>
      <c r="P38" s="190"/>
      <c r="Q38" s="190"/>
      <c r="R38" s="190"/>
      <c r="S38" s="190"/>
      <c r="T38" s="190"/>
      <c r="U38" s="190"/>
      <c r="V38" s="190"/>
      <c r="W38" s="190"/>
      <c r="X38" s="190"/>
      <c r="Y38" s="190"/>
    </row>
    <row r="39" spans="1:25" ht="15.75">
      <c r="A39" s="192"/>
      <c r="B39" s="208"/>
      <c r="C39" s="208"/>
      <c r="D39" s="208"/>
      <c r="E39" s="188"/>
      <c r="F39" s="208"/>
      <c r="G39" s="208"/>
      <c r="H39" s="208"/>
      <c r="I39" s="208"/>
      <c r="J39" s="208"/>
      <c r="K39" s="208"/>
      <c r="L39" s="188"/>
      <c r="M39" s="193"/>
      <c r="N39" s="190"/>
      <c r="O39" s="190"/>
      <c r="P39" s="190"/>
      <c r="Q39" s="190"/>
      <c r="R39" s="190"/>
      <c r="S39" s="190"/>
      <c r="T39" s="190"/>
      <c r="U39" s="190"/>
      <c r="V39" s="190"/>
      <c r="W39" s="190"/>
      <c r="X39" s="190"/>
      <c r="Y39" s="190"/>
    </row>
    <row r="40" spans="1:25" ht="30">
      <c r="A40" s="192"/>
      <c r="B40" s="188"/>
      <c r="C40" s="215" t="s">
        <v>75</v>
      </c>
      <c r="D40" s="215" t="s">
        <v>76</v>
      </c>
      <c r="E40" s="216" t="s">
        <v>77</v>
      </c>
      <c r="F40" s="188"/>
      <c r="G40" s="216" t="s">
        <v>78</v>
      </c>
      <c r="H40" s="188"/>
      <c r="I40" s="188"/>
      <c r="J40" s="188"/>
      <c r="K40" s="188"/>
      <c r="L40" s="188"/>
      <c r="M40" s="193"/>
      <c r="N40" s="190"/>
      <c r="O40" s="190"/>
      <c r="P40" s="190"/>
      <c r="Q40" s="190"/>
      <c r="R40" s="190"/>
      <c r="S40" s="190"/>
      <c r="T40" s="190"/>
      <c r="U40" s="190"/>
      <c r="V40" s="190"/>
      <c r="W40" s="190"/>
      <c r="X40" s="190"/>
      <c r="Y40" s="190"/>
    </row>
    <row r="41" spans="1:25" ht="15.75">
      <c r="A41" s="217" t="s">
        <v>79</v>
      </c>
      <c r="B41" s="188" t="s">
        <v>80</v>
      </c>
      <c r="C41" s="218">
        <v>9.3</v>
      </c>
      <c r="D41" s="218" t="s">
        <v>352</v>
      </c>
      <c r="E41" s="218">
        <v>1800</v>
      </c>
      <c r="F41" s="218" t="s">
        <v>81</v>
      </c>
      <c r="G41" s="218">
        <f>C41*E41</f>
        <v>16740</v>
      </c>
      <c r="H41" s="188" t="s">
        <v>297</v>
      </c>
      <c r="I41" s="188"/>
      <c r="J41" s="188"/>
      <c r="K41" s="188"/>
      <c r="L41" s="209"/>
      <c r="M41" s="193"/>
      <c r="N41" s="190"/>
      <c r="O41" s="190"/>
      <c r="P41" s="190"/>
      <c r="Q41" s="190"/>
      <c r="R41" s="190"/>
      <c r="S41" s="190"/>
      <c r="T41" s="190"/>
      <c r="U41" s="190"/>
      <c r="V41" s="190"/>
      <c r="W41" s="190"/>
      <c r="X41" s="190"/>
      <c r="Y41" s="190"/>
    </row>
    <row r="42" spans="1:25" ht="15.75">
      <c r="A42" s="217" t="s">
        <v>82</v>
      </c>
      <c r="B42" s="188" t="s">
        <v>83</v>
      </c>
      <c r="C42" s="218">
        <v>8.45</v>
      </c>
      <c r="D42" s="218" t="s">
        <v>352</v>
      </c>
      <c r="E42" s="218">
        <v>1800</v>
      </c>
      <c r="F42" s="218" t="s">
        <v>81</v>
      </c>
      <c r="G42" s="218">
        <f>C42*E42</f>
        <v>15209.999999999998</v>
      </c>
      <c r="H42" s="188" t="s">
        <v>297</v>
      </c>
      <c r="I42" s="188"/>
      <c r="J42" s="188"/>
      <c r="K42" s="188"/>
      <c r="L42" s="188"/>
      <c r="M42" s="193"/>
      <c r="N42" s="190"/>
      <c r="O42" s="190"/>
      <c r="P42" s="190"/>
      <c r="Q42" s="190"/>
      <c r="R42" s="190"/>
      <c r="S42" s="190"/>
      <c r="T42" s="190"/>
      <c r="U42" s="190"/>
      <c r="V42" s="190"/>
      <c r="W42" s="190"/>
      <c r="X42" s="190"/>
      <c r="Y42" s="190"/>
    </row>
    <row r="43" spans="1:25" ht="15">
      <c r="A43" s="192"/>
      <c r="B43" s="188"/>
      <c r="C43" s="188"/>
      <c r="D43" s="188"/>
      <c r="E43" s="188"/>
      <c r="F43" s="188"/>
      <c r="G43" s="188"/>
      <c r="H43" s="188"/>
      <c r="I43" s="188"/>
      <c r="J43" s="188"/>
      <c r="K43" s="188"/>
      <c r="L43" s="188"/>
      <c r="M43" s="193"/>
      <c r="N43" s="190"/>
      <c r="O43" s="190"/>
      <c r="P43" s="190"/>
      <c r="Q43" s="190"/>
      <c r="R43" s="190"/>
      <c r="S43" s="190"/>
      <c r="T43" s="190"/>
      <c r="U43" s="190"/>
      <c r="V43" s="190"/>
      <c r="W43" s="190"/>
      <c r="X43" s="190"/>
      <c r="Y43" s="190"/>
    </row>
    <row r="44" spans="1:25" ht="15.75">
      <c r="A44" s="210" t="s">
        <v>84</v>
      </c>
      <c r="B44" s="188"/>
      <c r="C44" s="188"/>
      <c r="D44" s="188"/>
      <c r="E44" s="188"/>
      <c r="F44" s="188"/>
      <c r="G44" s="188"/>
      <c r="H44" s="188"/>
      <c r="I44" s="188"/>
      <c r="J44" s="188"/>
      <c r="K44" s="188"/>
      <c r="L44" s="188"/>
      <c r="M44" s="193"/>
      <c r="N44" s="190"/>
      <c r="O44" s="190"/>
      <c r="P44" s="190"/>
      <c r="Q44" s="190"/>
      <c r="R44" s="190"/>
      <c r="S44" s="190"/>
      <c r="T44" s="190"/>
      <c r="U44" s="190"/>
      <c r="V44" s="190"/>
      <c r="W44" s="190"/>
      <c r="X44" s="190"/>
      <c r="Y44" s="190"/>
    </row>
    <row r="45" spans="1:25" ht="15">
      <c r="A45" s="192"/>
      <c r="B45" s="188"/>
      <c r="C45" s="188"/>
      <c r="D45" s="188"/>
      <c r="E45" s="188"/>
      <c r="F45" s="188"/>
      <c r="G45" s="188"/>
      <c r="H45" s="188"/>
      <c r="I45" s="188"/>
      <c r="J45" s="188"/>
      <c r="K45" s="188"/>
      <c r="L45" s="188"/>
      <c r="M45" s="193"/>
      <c r="N45" s="190"/>
      <c r="O45" s="190"/>
      <c r="P45" s="190"/>
      <c r="Q45" s="190"/>
      <c r="R45" s="190"/>
      <c r="S45" s="190"/>
      <c r="T45" s="190"/>
      <c r="U45" s="190"/>
      <c r="V45" s="190"/>
      <c r="W45" s="190"/>
      <c r="X45" s="190"/>
      <c r="Y45" s="190"/>
    </row>
    <row r="46" spans="1:25" ht="15.75">
      <c r="A46" s="210" t="s">
        <v>85</v>
      </c>
      <c r="B46" s="219" t="s">
        <v>86</v>
      </c>
      <c r="C46" s="220">
        <v>10</v>
      </c>
      <c r="D46" s="221" t="s">
        <v>375</v>
      </c>
      <c r="E46" s="222" t="s">
        <v>87</v>
      </c>
      <c r="F46" s="188"/>
      <c r="G46" s="188"/>
      <c r="H46" s="188"/>
      <c r="I46" s="188"/>
      <c r="J46" s="188"/>
      <c r="K46" s="188"/>
      <c r="L46" s="188"/>
      <c r="M46" s="193"/>
      <c r="N46" s="190"/>
      <c r="O46" s="190"/>
      <c r="P46" s="190"/>
      <c r="Q46" s="190"/>
      <c r="R46" s="190"/>
      <c r="S46" s="190"/>
      <c r="T46" s="190"/>
      <c r="U46" s="190"/>
      <c r="V46" s="190"/>
      <c r="W46" s="190"/>
      <c r="X46" s="190"/>
      <c r="Y46" s="190"/>
    </row>
    <row r="47" spans="1:25" ht="15.75">
      <c r="A47" s="210"/>
      <c r="B47" s="219" t="s">
        <v>88</v>
      </c>
      <c r="C47" s="220">
        <v>93</v>
      </c>
      <c r="D47" s="221" t="s">
        <v>375</v>
      </c>
      <c r="E47" s="222" t="s">
        <v>89</v>
      </c>
      <c r="F47" s="188"/>
      <c r="G47" s="188"/>
      <c r="H47" s="188"/>
      <c r="I47" s="188"/>
      <c r="J47" s="188"/>
      <c r="K47" s="188"/>
      <c r="L47" s="188"/>
      <c r="M47" s="193"/>
      <c r="N47" s="190"/>
      <c r="O47" s="190"/>
      <c r="P47" s="190"/>
      <c r="Q47" s="190"/>
      <c r="R47" s="190"/>
      <c r="S47" s="190"/>
      <c r="T47" s="190"/>
      <c r="U47" s="190"/>
      <c r="V47" s="190"/>
      <c r="W47" s="190"/>
      <c r="X47" s="190"/>
      <c r="Y47" s="190"/>
    </row>
    <row r="48" spans="1:25" ht="15.75">
      <c r="A48" s="210"/>
      <c r="B48" s="219" t="s">
        <v>90</v>
      </c>
      <c r="C48" s="220">
        <f>C47/C46</f>
        <v>9.3</v>
      </c>
      <c r="D48" s="221" t="s">
        <v>91</v>
      </c>
      <c r="E48" s="222" t="s">
        <v>97</v>
      </c>
      <c r="F48" s="188"/>
      <c r="G48" s="188"/>
      <c r="H48" s="188"/>
      <c r="I48" s="188"/>
      <c r="J48" s="188"/>
      <c r="K48" s="188"/>
      <c r="L48" s="188"/>
      <c r="M48" s="193"/>
      <c r="N48" s="190"/>
      <c r="O48" s="190"/>
      <c r="P48" s="190"/>
      <c r="Q48" s="190"/>
      <c r="R48" s="190"/>
      <c r="S48" s="190"/>
      <c r="T48" s="190"/>
      <c r="U48" s="190"/>
      <c r="V48" s="190"/>
      <c r="W48" s="190"/>
      <c r="X48" s="190"/>
      <c r="Y48" s="190"/>
    </row>
    <row r="49" spans="1:25" ht="15">
      <c r="A49" s="223" t="s">
        <v>98</v>
      </c>
      <c r="B49" s="222"/>
      <c r="C49" s="222"/>
      <c r="D49" s="222"/>
      <c r="E49" s="222"/>
      <c r="F49" s="222"/>
      <c r="G49" s="222"/>
      <c r="H49" s="222"/>
      <c r="I49" s="222"/>
      <c r="J49" s="222"/>
      <c r="K49" s="222"/>
      <c r="L49" s="222"/>
      <c r="M49" s="193"/>
      <c r="N49" s="190"/>
      <c r="O49" s="190"/>
      <c r="P49" s="190"/>
      <c r="Q49" s="190"/>
      <c r="R49" s="190"/>
      <c r="S49" s="190"/>
      <c r="T49" s="190"/>
      <c r="U49" s="190"/>
      <c r="V49" s="190"/>
      <c r="W49" s="190"/>
      <c r="X49" s="190"/>
      <c r="Y49" s="190"/>
    </row>
    <row r="50" spans="1:25" ht="15">
      <c r="A50" s="192"/>
      <c r="B50" s="188"/>
      <c r="C50" s="188"/>
      <c r="D50" s="188"/>
      <c r="E50" s="188"/>
      <c r="F50" s="188"/>
      <c r="G50" s="188"/>
      <c r="H50" s="188"/>
      <c r="I50" s="188"/>
      <c r="J50" s="188"/>
      <c r="K50" s="188"/>
      <c r="L50" s="188"/>
      <c r="M50" s="193"/>
      <c r="N50" s="190"/>
      <c r="O50" s="190"/>
      <c r="P50" s="190"/>
      <c r="Q50" s="190"/>
      <c r="R50" s="190"/>
      <c r="S50" s="190"/>
      <c r="T50" s="190"/>
      <c r="U50" s="190"/>
      <c r="V50" s="190"/>
      <c r="W50" s="190"/>
      <c r="X50" s="190"/>
      <c r="Y50" s="190"/>
    </row>
    <row r="51" spans="1:25" ht="15.75">
      <c r="A51" s="210" t="s">
        <v>99</v>
      </c>
      <c r="B51" s="219" t="s">
        <v>86</v>
      </c>
      <c r="C51" s="220">
        <v>11</v>
      </c>
      <c r="D51" s="221" t="s">
        <v>375</v>
      </c>
      <c r="E51" s="222" t="s">
        <v>100</v>
      </c>
      <c r="F51" s="188"/>
      <c r="G51" s="188"/>
      <c r="H51" s="188"/>
      <c r="I51" s="188"/>
      <c r="J51" s="188"/>
      <c r="K51" s="188"/>
      <c r="L51" s="188"/>
      <c r="M51" s="193"/>
      <c r="N51" s="190"/>
      <c r="O51" s="190"/>
      <c r="P51" s="190"/>
      <c r="Q51" s="190"/>
      <c r="R51" s="190"/>
      <c r="S51" s="190"/>
      <c r="T51" s="190"/>
      <c r="U51" s="190"/>
      <c r="V51" s="190"/>
      <c r="W51" s="190"/>
      <c r="X51" s="190"/>
      <c r="Y51" s="190"/>
    </row>
    <row r="52" spans="1:25" ht="15.75">
      <c r="A52" s="210"/>
      <c r="B52" s="219" t="s">
        <v>88</v>
      </c>
      <c r="C52" s="220">
        <v>93</v>
      </c>
      <c r="D52" s="221" t="s">
        <v>375</v>
      </c>
      <c r="E52" s="222" t="s">
        <v>101</v>
      </c>
      <c r="F52" s="188"/>
      <c r="G52" s="188"/>
      <c r="H52" s="188"/>
      <c r="I52" s="188"/>
      <c r="J52" s="188"/>
      <c r="K52" s="188"/>
      <c r="L52" s="188"/>
      <c r="M52" s="193"/>
      <c r="N52" s="190"/>
      <c r="O52" s="190"/>
      <c r="P52" s="190"/>
      <c r="Q52" s="190"/>
      <c r="R52" s="190"/>
      <c r="S52" s="190"/>
      <c r="T52" s="190"/>
      <c r="U52" s="190"/>
      <c r="V52" s="190"/>
      <c r="W52" s="190"/>
      <c r="X52" s="190"/>
      <c r="Y52" s="190"/>
    </row>
    <row r="53" spans="1:25" ht="15.75">
      <c r="A53" s="210"/>
      <c r="B53" s="219" t="s">
        <v>90</v>
      </c>
      <c r="C53" s="224">
        <f>C52/C51</f>
        <v>8.454545454545455</v>
      </c>
      <c r="D53" s="221" t="s">
        <v>91</v>
      </c>
      <c r="E53" s="222" t="s">
        <v>102</v>
      </c>
      <c r="F53" s="188"/>
      <c r="G53" s="188"/>
      <c r="H53" s="188"/>
      <c r="I53" s="188"/>
      <c r="J53" s="188"/>
      <c r="K53" s="188"/>
      <c r="L53" s="188"/>
      <c r="M53" s="193"/>
      <c r="N53" s="190"/>
      <c r="O53" s="190"/>
      <c r="P53" s="190"/>
      <c r="Q53" s="190"/>
      <c r="R53" s="190"/>
      <c r="S53" s="190"/>
      <c r="T53" s="190"/>
      <c r="U53" s="190"/>
      <c r="V53" s="190"/>
      <c r="W53" s="190"/>
      <c r="X53" s="190"/>
      <c r="Y53" s="190"/>
    </row>
    <row r="54" spans="1:25" ht="15.75">
      <c r="A54" s="223" t="s">
        <v>103</v>
      </c>
      <c r="B54" s="219"/>
      <c r="C54" s="224"/>
      <c r="D54" s="221"/>
      <c r="E54" s="222"/>
      <c r="F54" s="188"/>
      <c r="G54" s="188"/>
      <c r="H54" s="188"/>
      <c r="I54" s="188"/>
      <c r="J54" s="188"/>
      <c r="K54" s="188"/>
      <c r="L54" s="188"/>
      <c r="M54" s="193"/>
      <c r="N54" s="190"/>
      <c r="O54" s="190"/>
      <c r="P54" s="190"/>
      <c r="Q54" s="190"/>
      <c r="R54" s="190"/>
      <c r="S54" s="190"/>
      <c r="T54" s="190"/>
      <c r="U54" s="190"/>
      <c r="V54" s="190"/>
      <c r="W54" s="190"/>
      <c r="X54" s="190"/>
      <c r="Y54" s="190"/>
    </row>
    <row r="55" spans="1:25" ht="15.75">
      <c r="A55" s="223" t="s">
        <v>104</v>
      </c>
      <c r="B55" s="219"/>
      <c r="C55" s="224"/>
      <c r="D55" s="221"/>
      <c r="E55" s="222"/>
      <c r="F55" s="188"/>
      <c r="G55" s="188"/>
      <c r="H55" s="188"/>
      <c r="I55" s="188"/>
      <c r="J55" s="188"/>
      <c r="K55" s="188"/>
      <c r="L55" s="188"/>
      <c r="M55" s="193"/>
      <c r="N55" s="190"/>
      <c r="O55" s="190"/>
      <c r="P55" s="190"/>
      <c r="Q55" s="190"/>
      <c r="R55" s="190"/>
      <c r="S55" s="190"/>
      <c r="T55" s="190"/>
      <c r="U55" s="190"/>
      <c r="V55" s="190"/>
      <c r="W55" s="190"/>
      <c r="X55" s="190"/>
      <c r="Y55" s="190"/>
    </row>
    <row r="56" spans="1:25" ht="15.75">
      <c r="A56" s="225"/>
      <c r="B56" s="219"/>
      <c r="C56" s="224"/>
      <c r="D56" s="221"/>
      <c r="E56" s="226"/>
      <c r="F56" s="188"/>
      <c r="G56" s="188"/>
      <c r="H56" s="188"/>
      <c r="I56" s="188"/>
      <c r="J56" s="188"/>
      <c r="K56" s="188"/>
      <c r="L56" s="188"/>
      <c r="M56" s="193"/>
      <c r="N56" s="190"/>
      <c r="O56" s="190"/>
      <c r="P56" s="190"/>
      <c r="Q56" s="190"/>
      <c r="R56" s="190"/>
      <c r="S56" s="190"/>
      <c r="T56" s="190"/>
      <c r="U56" s="190"/>
      <c r="V56" s="190"/>
      <c r="W56" s="190"/>
      <c r="X56" s="190"/>
      <c r="Y56" s="190"/>
    </row>
    <row r="57" spans="1:25" ht="20.25">
      <c r="A57" s="227" t="s">
        <v>105</v>
      </c>
      <c r="B57" s="228"/>
      <c r="C57" s="229"/>
      <c r="D57" s="230"/>
      <c r="E57" s="230"/>
      <c r="F57" s="230"/>
      <c r="G57" s="230"/>
      <c r="H57" s="188"/>
      <c r="I57" s="188"/>
      <c r="J57" s="188"/>
      <c r="K57" s="188"/>
      <c r="L57" s="188"/>
      <c r="M57" s="193"/>
      <c r="N57" s="190"/>
      <c r="O57" s="190"/>
      <c r="P57" s="190"/>
      <c r="Q57" s="190"/>
      <c r="R57" s="190"/>
      <c r="S57" s="190"/>
      <c r="T57" s="190"/>
      <c r="U57" s="190"/>
      <c r="V57" s="190"/>
      <c r="W57" s="190"/>
      <c r="X57" s="190"/>
      <c r="Y57" s="190"/>
    </row>
    <row r="58" spans="1:25" ht="15.75">
      <c r="A58" s="192"/>
      <c r="B58" s="219"/>
      <c r="C58" s="224"/>
      <c r="D58" s="221"/>
      <c r="E58" s="226"/>
      <c r="F58" s="188"/>
      <c r="G58" s="188"/>
      <c r="H58" s="188"/>
      <c r="I58" s="188"/>
      <c r="J58" s="188"/>
      <c r="K58" s="188"/>
      <c r="L58" s="188"/>
      <c r="M58" s="193"/>
      <c r="N58" s="190"/>
      <c r="O58" s="190"/>
      <c r="P58" s="190"/>
      <c r="Q58" s="190"/>
      <c r="R58" s="190"/>
      <c r="S58" s="190"/>
      <c r="T58" s="190"/>
      <c r="U58" s="190"/>
      <c r="V58" s="190"/>
      <c r="W58" s="190"/>
      <c r="X58" s="190"/>
      <c r="Y58" s="190"/>
    </row>
    <row r="59" spans="1:25" ht="15.75">
      <c r="A59" s="210" t="s">
        <v>106</v>
      </c>
      <c r="B59" s="219"/>
      <c r="C59" s="224"/>
      <c r="D59" s="221"/>
      <c r="E59" s="226"/>
      <c r="F59" s="188"/>
      <c r="G59" s="188"/>
      <c r="H59" s="188"/>
      <c r="I59" s="188"/>
      <c r="J59" s="188"/>
      <c r="K59" s="188"/>
      <c r="L59" s="188"/>
      <c r="M59" s="193"/>
      <c r="N59" s="190"/>
      <c r="O59" s="190"/>
      <c r="P59" s="190"/>
      <c r="Q59" s="190"/>
      <c r="R59" s="190"/>
      <c r="S59" s="190"/>
      <c r="T59" s="190"/>
      <c r="U59" s="190"/>
      <c r="V59" s="190"/>
      <c r="W59" s="190"/>
      <c r="X59" s="190"/>
      <c r="Y59" s="190"/>
    </row>
    <row r="60" spans="1:25" ht="15.75">
      <c r="A60" s="210"/>
      <c r="B60" s="219"/>
      <c r="C60" s="224"/>
      <c r="D60" s="221"/>
      <c r="E60" s="226"/>
      <c r="F60" s="188"/>
      <c r="G60" s="188"/>
      <c r="H60" s="188"/>
      <c r="I60" s="188"/>
      <c r="J60" s="188"/>
      <c r="K60" s="188"/>
      <c r="L60" s="188"/>
      <c r="M60" s="193"/>
      <c r="N60" s="190"/>
      <c r="O60" s="190"/>
      <c r="P60" s="190"/>
      <c r="Q60" s="190"/>
      <c r="R60" s="190"/>
      <c r="S60" s="190"/>
      <c r="T60" s="190"/>
      <c r="U60" s="190"/>
      <c r="V60" s="190"/>
      <c r="W60" s="190"/>
      <c r="X60" s="190"/>
      <c r="Y60" s="190"/>
    </row>
    <row r="61" spans="1:25" ht="15">
      <c r="A61" s="192"/>
      <c r="B61" s="188"/>
      <c r="C61" s="218" t="s">
        <v>107</v>
      </c>
      <c r="D61" s="218"/>
      <c r="E61" s="218"/>
      <c r="F61" s="218" t="s">
        <v>108</v>
      </c>
      <c r="G61" s="188"/>
      <c r="H61" s="188"/>
      <c r="I61" s="188"/>
      <c r="J61" s="188"/>
      <c r="K61" s="188"/>
      <c r="L61" s="188"/>
      <c r="M61" s="193"/>
      <c r="N61" s="190"/>
      <c r="O61" s="190"/>
      <c r="P61" s="190"/>
      <c r="Q61" s="190"/>
      <c r="R61" s="190"/>
      <c r="S61" s="190"/>
      <c r="T61" s="190"/>
      <c r="U61" s="190"/>
      <c r="V61" s="190"/>
      <c r="W61" s="190"/>
      <c r="X61" s="190"/>
      <c r="Y61" s="190"/>
    </row>
    <row r="62" spans="1:25" ht="15">
      <c r="A62" s="192"/>
      <c r="B62" s="231" t="s">
        <v>86</v>
      </c>
      <c r="C62" s="218">
        <v>10</v>
      </c>
      <c r="D62" s="218"/>
      <c r="E62" s="218"/>
      <c r="F62" s="218">
        <v>11</v>
      </c>
      <c r="G62" s="188"/>
      <c r="H62" s="188"/>
      <c r="I62" s="188"/>
      <c r="J62" s="188"/>
      <c r="K62" s="188"/>
      <c r="L62" s="188"/>
      <c r="M62" s="193"/>
      <c r="N62" s="190"/>
      <c r="O62" s="190"/>
      <c r="P62" s="190"/>
      <c r="Q62" s="190"/>
      <c r="R62" s="190"/>
      <c r="S62" s="190"/>
      <c r="T62" s="190"/>
      <c r="U62" s="190"/>
      <c r="V62" s="190"/>
      <c r="W62" s="190"/>
      <c r="X62" s="190"/>
      <c r="Y62" s="190"/>
    </row>
    <row r="63" spans="1:25" ht="15">
      <c r="A63" s="192"/>
      <c r="B63" s="231" t="s">
        <v>88</v>
      </c>
      <c r="C63" s="218">
        <v>93</v>
      </c>
      <c r="D63" s="218"/>
      <c r="E63" s="218"/>
      <c r="F63" s="218">
        <v>93</v>
      </c>
      <c r="G63" s="188"/>
      <c r="H63" s="188"/>
      <c r="I63" s="188"/>
      <c r="J63" s="188"/>
      <c r="K63" s="188"/>
      <c r="L63" s="209"/>
      <c r="M63" s="193"/>
      <c r="N63" s="190"/>
      <c r="O63" s="190"/>
      <c r="P63" s="190"/>
      <c r="Q63" s="190"/>
      <c r="R63" s="190"/>
      <c r="S63" s="190"/>
      <c r="T63" s="190"/>
      <c r="U63" s="190"/>
      <c r="V63" s="190"/>
      <c r="W63" s="190"/>
      <c r="X63" s="190"/>
      <c r="Y63" s="190"/>
    </row>
    <row r="64" spans="1:25" ht="15">
      <c r="A64" s="192"/>
      <c r="B64" s="231" t="s">
        <v>90</v>
      </c>
      <c r="C64" s="218">
        <f>C63/C62</f>
        <v>9.3</v>
      </c>
      <c r="D64" s="218"/>
      <c r="E64" s="218"/>
      <c r="F64" s="232">
        <f>F63/F62</f>
        <v>8.454545454545455</v>
      </c>
      <c r="G64" s="188"/>
      <c r="H64" s="188"/>
      <c r="I64" s="188"/>
      <c r="J64" s="188"/>
      <c r="K64" s="188"/>
      <c r="L64" s="188"/>
      <c r="M64" s="193"/>
      <c r="N64" s="190"/>
      <c r="O64" s="190"/>
      <c r="P64" s="190"/>
      <c r="Q64" s="190"/>
      <c r="R64" s="190"/>
      <c r="S64" s="190"/>
      <c r="T64" s="190"/>
      <c r="U64" s="190"/>
      <c r="V64" s="190"/>
      <c r="W64" s="190"/>
      <c r="X64" s="190"/>
      <c r="Y64" s="190"/>
    </row>
    <row r="65" spans="1:25" ht="15">
      <c r="A65" s="192"/>
      <c r="B65" s="188"/>
      <c r="C65" s="188"/>
      <c r="D65" s="188"/>
      <c r="E65" s="188"/>
      <c r="F65" s="188"/>
      <c r="G65" s="188"/>
      <c r="H65" s="188"/>
      <c r="I65" s="188"/>
      <c r="J65" s="188"/>
      <c r="K65" s="188"/>
      <c r="L65" s="188"/>
      <c r="M65" s="193"/>
      <c r="N65" s="190"/>
      <c r="O65" s="190"/>
      <c r="P65" s="190"/>
      <c r="Q65" s="190"/>
      <c r="R65" s="190"/>
      <c r="S65" s="190"/>
      <c r="T65" s="190"/>
      <c r="U65" s="190"/>
      <c r="V65" s="190"/>
      <c r="W65" s="190"/>
      <c r="X65" s="190"/>
      <c r="Y65" s="190"/>
    </row>
    <row r="66" spans="1:25" ht="30">
      <c r="A66" s="192"/>
      <c r="B66" s="216" t="s">
        <v>109</v>
      </c>
      <c r="C66" s="188"/>
      <c r="D66" s="188"/>
      <c r="E66" s="216" t="s">
        <v>109</v>
      </c>
      <c r="F66" s="188"/>
      <c r="G66" s="188"/>
      <c r="H66" s="188"/>
      <c r="I66" s="188"/>
      <c r="J66" s="188"/>
      <c r="K66" s="188"/>
      <c r="L66" s="188"/>
      <c r="M66" s="193"/>
      <c r="N66" s="190"/>
      <c r="O66" s="190"/>
      <c r="P66" s="190"/>
      <c r="Q66" s="190"/>
      <c r="R66" s="190"/>
      <c r="S66" s="190"/>
      <c r="T66" s="190"/>
      <c r="U66" s="190"/>
      <c r="V66" s="190"/>
      <c r="W66" s="190"/>
      <c r="X66" s="190"/>
      <c r="Y66" s="190"/>
    </row>
    <row r="67" spans="1:25" ht="15">
      <c r="A67" s="192"/>
      <c r="B67" s="218">
        <v>0</v>
      </c>
      <c r="C67" s="602">
        <f>$C$64</f>
        <v>9.3</v>
      </c>
      <c r="D67" s="603"/>
      <c r="E67" s="218">
        <v>0</v>
      </c>
      <c r="F67" s="636">
        <f>$F$64</f>
        <v>8.454545454545455</v>
      </c>
      <c r="G67" s="637"/>
      <c r="H67" s="226" t="s">
        <v>110</v>
      </c>
      <c r="I67" s="188"/>
      <c r="J67" s="233">
        <f>F67*11</f>
        <v>93</v>
      </c>
      <c r="K67" s="188"/>
      <c r="L67" s="188"/>
      <c r="M67" s="193"/>
      <c r="N67" s="190"/>
      <c r="O67" s="190"/>
      <c r="P67" s="190"/>
      <c r="Q67" s="190"/>
      <c r="R67" s="190"/>
      <c r="S67" s="190"/>
      <c r="T67" s="190"/>
      <c r="U67" s="190"/>
      <c r="V67" s="190"/>
      <c r="W67" s="190"/>
      <c r="X67" s="190"/>
      <c r="Y67" s="190"/>
    </row>
    <row r="68" spans="1:25" ht="15.75">
      <c r="A68" s="192"/>
      <c r="B68" s="218">
        <v>1</v>
      </c>
      <c r="C68" s="604">
        <f aca="true" t="shared" si="0" ref="C68:C83">$C$64</f>
        <v>9.3</v>
      </c>
      <c r="D68" s="605"/>
      <c r="E68" s="218">
        <v>1</v>
      </c>
      <c r="F68" s="604">
        <f aca="true" t="shared" si="1" ref="F68:F83">$F$64</f>
        <v>8.454545454545455</v>
      </c>
      <c r="G68" s="605"/>
      <c r="H68" s="188" t="s">
        <v>172</v>
      </c>
      <c r="I68" s="188"/>
      <c r="J68" s="188"/>
      <c r="K68" s="188"/>
      <c r="L68" s="188"/>
      <c r="M68" s="193"/>
      <c r="N68" s="190"/>
      <c r="O68" s="190"/>
      <c r="P68" s="190"/>
      <c r="Q68" s="190"/>
      <c r="R68" s="190"/>
      <c r="S68" s="190"/>
      <c r="T68" s="190"/>
      <c r="U68" s="190"/>
      <c r="V68" s="190"/>
      <c r="W68" s="190"/>
      <c r="X68" s="190"/>
      <c r="Y68" s="190"/>
    </row>
    <row r="69" spans="1:25" ht="15">
      <c r="A69" s="192"/>
      <c r="B69" s="218">
        <v>2</v>
      </c>
      <c r="C69" s="606">
        <f t="shared" si="0"/>
        <v>9.3</v>
      </c>
      <c r="D69" s="607"/>
      <c r="E69" s="218">
        <v>2</v>
      </c>
      <c r="F69" s="606">
        <f t="shared" si="1"/>
        <v>8.454545454545455</v>
      </c>
      <c r="G69" s="607"/>
      <c r="H69" s="234" t="s">
        <v>111</v>
      </c>
      <c r="I69" s="188"/>
      <c r="J69" s="188"/>
      <c r="K69" s="188"/>
      <c r="L69" s="188"/>
      <c r="M69" s="193"/>
      <c r="N69" s="190"/>
      <c r="O69" s="190"/>
      <c r="P69" s="190"/>
      <c r="Q69" s="190"/>
      <c r="R69" s="190"/>
      <c r="S69" s="190"/>
      <c r="T69" s="190"/>
      <c r="U69" s="190"/>
      <c r="V69" s="190"/>
      <c r="W69" s="190"/>
      <c r="X69" s="190"/>
      <c r="Y69" s="190"/>
    </row>
    <row r="70" spans="1:25" ht="15">
      <c r="A70" s="192"/>
      <c r="B70" s="218">
        <v>3</v>
      </c>
      <c r="C70" s="608">
        <f t="shared" si="0"/>
        <v>9.3</v>
      </c>
      <c r="D70" s="609"/>
      <c r="E70" s="218">
        <v>3</v>
      </c>
      <c r="F70" s="608">
        <f t="shared" si="1"/>
        <v>8.454545454545455</v>
      </c>
      <c r="G70" s="609"/>
      <c r="H70" s="188"/>
      <c r="I70" s="188"/>
      <c r="J70" s="188"/>
      <c r="K70" s="188"/>
      <c r="L70" s="188"/>
      <c r="M70" s="193"/>
      <c r="N70" s="190"/>
      <c r="O70" s="190"/>
      <c r="P70" s="190"/>
      <c r="Q70" s="190"/>
      <c r="R70" s="190"/>
      <c r="S70" s="190"/>
      <c r="T70" s="190"/>
      <c r="U70" s="190"/>
      <c r="V70" s="190"/>
      <c r="W70" s="190"/>
      <c r="X70" s="190"/>
      <c r="Y70" s="190"/>
    </row>
    <row r="71" spans="1:25" ht="15">
      <c r="A71" s="192"/>
      <c r="B71" s="218">
        <v>4</v>
      </c>
      <c r="C71" s="610">
        <f t="shared" si="0"/>
        <v>9.3</v>
      </c>
      <c r="D71" s="611"/>
      <c r="E71" s="218">
        <v>4</v>
      </c>
      <c r="F71" s="610">
        <f t="shared" si="1"/>
        <v>8.454545454545455</v>
      </c>
      <c r="G71" s="611"/>
      <c r="H71" s="188"/>
      <c r="I71" s="188"/>
      <c r="J71" s="188"/>
      <c r="K71" s="188"/>
      <c r="L71" s="188"/>
      <c r="M71" s="193"/>
      <c r="N71" s="190"/>
      <c r="O71" s="190"/>
      <c r="P71" s="190"/>
      <c r="Q71" s="190"/>
      <c r="R71" s="190"/>
      <c r="S71" s="190"/>
      <c r="T71" s="190"/>
      <c r="U71" s="190"/>
      <c r="V71" s="190"/>
      <c r="W71" s="190"/>
      <c r="X71" s="190"/>
      <c r="Y71" s="190"/>
    </row>
    <row r="72" spans="1:25" ht="15">
      <c r="A72" s="192"/>
      <c r="B72" s="218">
        <v>5</v>
      </c>
      <c r="C72" s="612">
        <f t="shared" si="0"/>
        <v>9.3</v>
      </c>
      <c r="D72" s="613"/>
      <c r="E72" s="218">
        <v>5</v>
      </c>
      <c r="F72" s="612">
        <f t="shared" si="1"/>
        <v>8.454545454545455</v>
      </c>
      <c r="G72" s="613"/>
      <c r="H72" s="188"/>
      <c r="I72" s="188"/>
      <c r="J72" s="188"/>
      <c r="K72" s="188"/>
      <c r="L72" s="188"/>
      <c r="M72" s="193"/>
      <c r="N72" s="190"/>
      <c r="O72" s="190"/>
      <c r="P72" s="190"/>
      <c r="Q72" s="190"/>
      <c r="R72" s="190"/>
      <c r="S72" s="190"/>
      <c r="T72" s="190"/>
      <c r="U72" s="190"/>
      <c r="V72" s="190"/>
      <c r="W72" s="190"/>
      <c r="X72" s="190"/>
      <c r="Y72" s="190"/>
    </row>
    <row r="73" spans="1:25" ht="15">
      <c r="A73" s="192"/>
      <c r="B73" s="218">
        <v>6</v>
      </c>
      <c r="C73" s="614">
        <f t="shared" si="0"/>
        <v>9.3</v>
      </c>
      <c r="D73" s="615"/>
      <c r="E73" s="218">
        <v>6</v>
      </c>
      <c r="F73" s="614">
        <f t="shared" si="1"/>
        <v>8.454545454545455</v>
      </c>
      <c r="G73" s="615"/>
      <c r="H73" s="188"/>
      <c r="I73" s="188"/>
      <c r="J73" s="188"/>
      <c r="K73" s="188"/>
      <c r="L73" s="188"/>
      <c r="M73" s="193"/>
      <c r="N73" s="190"/>
      <c r="O73" s="190"/>
      <c r="P73" s="190"/>
      <c r="Q73" s="190"/>
      <c r="R73" s="190"/>
      <c r="S73" s="190"/>
      <c r="T73" s="190"/>
      <c r="U73" s="190"/>
      <c r="V73" s="190"/>
      <c r="W73" s="190"/>
      <c r="X73" s="190"/>
      <c r="Y73" s="190"/>
    </row>
    <row r="74" spans="1:25" ht="15">
      <c r="A74" s="192"/>
      <c r="B74" s="218">
        <v>7</v>
      </c>
      <c r="C74" s="616">
        <f t="shared" si="0"/>
        <v>9.3</v>
      </c>
      <c r="D74" s="617"/>
      <c r="E74" s="218">
        <v>7</v>
      </c>
      <c r="F74" s="616">
        <f t="shared" si="1"/>
        <v>8.454545454545455</v>
      </c>
      <c r="G74" s="617"/>
      <c r="H74" s="188"/>
      <c r="I74" s="188"/>
      <c r="J74" s="188"/>
      <c r="K74" s="188"/>
      <c r="L74" s="188"/>
      <c r="M74" s="193"/>
      <c r="N74" s="190"/>
      <c r="O74" s="190"/>
      <c r="P74" s="190"/>
      <c r="Q74" s="190"/>
      <c r="R74" s="190"/>
      <c r="S74" s="190"/>
      <c r="T74" s="190"/>
      <c r="U74" s="190"/>
      <c r="V74" s="190"/>
      <c r="W74" s="190"/>
      <c r="X74" s="190"/>
      <c r="Y74" s="190"/>
    </row>
    <row r="75" spans="1:25" ht="15">
      <c r="A75" s="192"/>
      <c r="B75" s="218">
        <v>8</v>
      </c>
      <c r="C75" s="618">
        <f t="shared" si="0"/>
        <v>9.3</v>
      </c>
      <c r="D75" s="619"/>
      <c r="E75" s="218">
        <v>8</v>
      </c>
      <c r="F75" s="618">
        <f t="shared" si="1"/>
        <v>8.454545454545455</v>
      </c>
      <c r="G75" s="619"/>
      <c r="H75" s="188" t="s">
        <v>112</v>
      </c>
      <c r="I75" s="188"/>
      <c r="J75" s="188"/>
      <c r="K75" s="188"/>
      <c r="L75" s="188"/>
      <c r="M75" s="193"/>
      <c r="N75" s="190"/>
      <c r="O75" s="190"/>
      <c r="P75" s="190"/>
      <c r="Q75" s="190"/>
      <c r="R75" s="190"/>
      <c r="S75" s="190"/>
      <c r="T75" s="190"/>
      <c r="U75" s="190"/>
      <c r="V75" s="190"/>
      <c r="W75" s="190"/>
      <c r="X75" s="190"/>
      <c r="Y75" s="190"/>
    </row>
    <row r="76" spans="1:25" ht="15">
      <c r="A76" s="192"/>
      <c r="B76" s="218">
        <v>9</v>
      </c>
      <c r="C76" s="620">
        <f t="shared" si="0"/>
        <v>9.3</v>
      </c>
      <c r="D76" s="621"/>
      <c r="E76" s="218">
        <v>9</v>
      </c>
      <c r="F76" s="620">
        <f t="shared" si="1"/>
        <v>8.454545454545455</v>
      </c>
      <c r="G76" s="621"/>
      <c r="H76" s="188" t="s">
        <v>113</v>
      </c>
      <c r="I76" s="188"/>
      <c r="J76" s="188"/>
      <c r="K76" s="188"/>
      <c r="L76" s="188"/>
      <c r="M76" s="193"/>
      <c r="N76" s="190"/>
      <c r="O76" s="190"/>
      <c r="P76" s="190"/>
      <c r="Q76" s="190"/>
      <c r="R76" s="190"/>
      <c r="S76" s="190"/>
      <c r="T76" s="190"/>
      <c r="U76" s="190"/>
      <c r="V76" s="190"/>
      <c r="W76" s="190"/>
      <c r="X76" s="190"/>
      <c r="Y76" s="190"/>
    </row>
    <row r="77" spans="1:25" ht="15">
      <c r="A77" s="192"/>
      <c r="B77" s="218">
        <v>10</v>
      </c>
      <c r="C77" s="622">
        <f t="shared" si="0"/>
        <v>9.3</v>
      </c>
      <c r="D77" s="623"/>
      <c r="E77" s="218">
        <v>10</v>
      </c>
      <c r="F77" s="622">
        <f t="shared" si="1"/>
        <v>8.454545454545455</v>
      </c>
      <c r="G77" s="623"/>
      <c r="H77" s="188" t="s">
        <v>114</v>
      </c>
      <c r="I77" s="188"/>
      <c r="J77" s="188"/>
      <c r="K77" s="188"/>
      <c r="L77" s="188"/>
      <c r="M77" s="193"/>
      <c r="N77" s="190"/>
      <c r="O77" s="190"/>
      <c r="P77" s="190"/>
      <c r="Q77" s="190"/>
      <c r="R77" s="190"/>
      <c r="S77" s="190"/>
      <c r="T77" s="190"/>
      <c r="U77" s="190"/>
      <c r="V77" s="190"/>
      <c r="W77" s="190"/>
      <c r="X77" s="190"/>
      <c r="Y77" s="190"/>
    </row>
    <row r="78" spans="1:25" ht="15">
      <c r="A78" s="192"/>
      <c r="B78" s="218">
        <v>11</v>
      </c>
      <c r="C78" s="624">
        <f t="shared" si="0"/>
        <v>9.3</v>
      </c>
      <c r="D78" s="625"/>
      <c r="E78" s="218">
        <v>11</v>
      </c>
      <c r="F78" s="624">
        <f t="shared" si="1"/>
        <v>8.454545454545455</v>
      </c>
      <c r="G78" s="625"/>
      <c r="H78" s="188"/>
      <c r="I78" s="188"/>
      <c r="J78" s="188"/>
      <c r="K78" s="188"/>
      <c r="L78" s="188"/>
      <c r="M78" s="193"/>
      <c r="N78" s="190"/>
      <c r="O78" s="190"/>
      <c r="P78" s="190"/>
      <c r="Q78" s="190"/>
      <c r="R78" s="190"/>
      <c r="S78" s="190"/>
      <c r="T78" s="190"/>
      <c r="U78" s="190"/>
      <c r="V78" s="190"/>
      <c r="W78" s="190"/>
      <c r="X78" s="190"/>
      <c r="Y78" s="190"/>
    </row>
    <row r="79" spans="1:25" ht="15">
      <c r="A79" s="192"/>
      <c r="B79" s="218">
        <v>12</v>
      </c>
      <c r="C79" s="626">
        <f t="shared" si="0"/>
        <v>9.3</v>
      </c>
      <c r="D79" s="627"/>
      <c r="E79" s="218">
        <v>12</v>
      </c>
      <c r="F79" s="626">
        <f t="shared" si="1"/>
        <v>8.454545454545455</v>
      </c>
      <c r="G79" s="627"/>
      <c r="H79" s="188" t="s">
        <v>115</v>
      </c>
      <c r="I79" s="188"/>
      <c r="J79" s="188"/>
      <c r="K79" s="188"/>
      <c r="L79" s="188"/>
      <c r="M79" s="193"/>
      <c r="N79" s="190"/>
      <c r="O79" s="190"/>
      <c r="P79" s="190"/>
      <c r="Q79" s="190"/>
      <c r="R79" s="190"/>
      <c r="S79" s="190"/>
      <c r="T79" s="190"/>
      <c r="U79" s="190"/>
      <c r="V79" s="190"/>
      <c r="W79" s="190"/>
      <c r="X79" s="190"/>
      <c r="Y79" s="190"/>
    </row>
    <row r="80" spans="1:25" ht="15">
      <c r="A80" s="192"/>
      <c r="B80" s="218">
        <v>13</v>
      </c>
      <c r="C80" s="628">
        <f t="shared" si="0"/>
        <v>9.3</v>
      </c>
      <c r="D80" s="629"/>
      <c r="E80" s="218">
        <v>13</v>
      </c>
      <c r="F80" s="628">
        <f t="shared" si="1"/>
        <v>8.454545454545455</v>
      </c>
      <c r="G80" s="629"/>
      <c r="H80" s="188" t="s">
        <v>116</v>
      </c>
      <c r="I80" s="188"/>
      <c r="J80" s="188"/>
      <c r="K80" s="188"/>
      <c r="L80" s="188"/>
      <c r="M80" s="193"/>
      <c r="N80" s="190"/>
      <c r="O80" s="190"/>
      <c r="P80" s="190"/>
      <c r="Q80" s="190"/>
      <c r="R80" s="190"/>
      <c r="S80" s="190"/>
      <c r="T80" s="190"/>
      <c r="U80" s="190"/>
      <c r="V80" s="190"/>
      <c r="W80" s="190"/>
      <c r="X80" s="190"/>
      <c r="Y80" s="190"/>
    </row>
    <row r="81" spans="1:25" ht="15">
      <c r="A81" s="192"/>
      <c r="B81" s="218">
        <v>14</v>
      </c>
      <c r="C81" s="630">
        <f t="shared" si="0"/>
        <v>9.3</v>
      </c>
      <c r="D81" s="631"/>
      <c r="E81" s="218">
        <v>14</v>
      </c>
      <c r="F81" s="630">
        <f t="shared" si="1"/>
        <v>8.454545454545455</v>
      </c>
      <c r="G81" s="631"/>
      <c r="H81" s="188" t="s">
        <v>117</v>
      </c>
      <c r="I81" s="188"/>
      <c r="J81" s="188"/>
      <c r="K81" s="188"/>
      <c r="L81" s="188"/>
      <c r="M81" s="193"/>
      <c r="N81" s="190"/>
      <c r="O81" s="190"/>
      <c r="P81" s="190"/>
      <c r="Q81" s="190"/>
      <c r="R81" s="190"/>
      <c r="S81" s="190"/>
      <c r="T81" s="190"/>
      <c r="U81" s="190"/>
      <c r="V81" s="190"/>
      <c r="W81" s="190"/>
      <c r="X81" s="190"/>
      <c r="Y81" s="190"/>
    </row>
    <row r="82" spans="1:25" ht="15">
      <c r="A82" s="192"/>
      <c r="B82" s="218">
        <v>15</v>
      </c>
      <c r="C82" s="632">
        <f t="shared" si="0"/>
        <v>9.3</v>
      </c>
      <c r="D82" s="633"/>
      <c r="E82" s="218">
        <v>15</v>
      </c>
      <c r="F82" s="632">
        <f t="shared" si="1"/>
        <v>8.454545454545455</v>
      </c>
      <c r="G82" s="633"/>
      <c r="H82" s="188"/>
      <c r="I82" s="188"/>
      <c r="J82" s="188"/>
      <c r="K82" s="188"/>
      <c r="L82" s="188"/>
      <c r="M82" s="193"/>
      <c r="N82" s="190"/>
      <c r="O82" s="190"/>
      <c r="P82" s="190"/>
      <c r="Q82" s="190"/>
      <c r="R82" s="190"/>
      <c r="S82" s="190"/>
      <c r="T82" s="190"/>
      <c r="U82" s="190"/>
      <c r="V82" s="190"/>
      <c r="W82" s="190"/>
      <c r="X82" s="190"/>
      <c r="Y82" s="190"/>
    </row>
    <row r="83" spans="1:25" ht="15">
      <c r="A83" s="192"/>
      <c r="B83" s="218">
        <v>16</v>
      </c>
      <c r="C83" s="634">
        <f t="shared" si="0"/>
        <v>9.3</v>
      </c>
      <c r="D83" s="635"/>
      <c r="E83" s="218">
        <v>16</v>
      </c>
      <c r="F83" s="638">
        <f t="shared" si="1"/>
        <v>8.454545454545455</v>
      </c>
      <c r="G83" s="639"/>
      <c r="H83" s="226" t="s">
        <v>110</v>
      </c>
      <c r="I83" s="188"/>
      <c r="J83" s="233">
        <f>F83*11</f>
        <v>93</v>
      </c>
      <c r="K83" s="188"/>
      <c r="L83" s="188"/>
      <c r="M83" s="193"/>
      <c r="N83" s="190"/>
      <c r="O83" s="190"/>
      <c r="P83" s="190"/>
      <c r="Q83" s="190"/>
      <c r="R83" s="190"/>
      <c r="S83" s="190"/>
      <c r="T83" s="190"/>
      <c r="U83" s="190"/>
      <c r="V83" s="190"/>
      <c r="W83" s="190"/>
      <c r="X83" s="190"/>
      <c r="Y83" s="190"/>
    </row>
    <row r="84" spans="1:25" ht="15">
      <c r="A84" s="192"/>
      <c r="B84" s="188"/>
      <c r="C84" s="188"/>
      <c r="D84" s="188"/>
      <c r="E84" s="188"/>
      <c r="F84" s="188"/>
      <c r="G84" s="188"/>
      <c r="H84" s="188"/>
      <c r="I84" s="188"/>
      <c r="J84" s="188"/>
      <c r="K84" s="188"/>
      <c r="L84" s="188"/>
      <c r="M84" s="193"/>
      <c r="N84" s="190"/>
      <c r="O84" s="190"/>
      <c r="P84" s="190"/>
      <c r="Q84" s="190"/>
      <c r="R84" s="190"/>
      <c r="S84" s="190"/>
      <c r="T84" s="190"/>
      <c r="U84" s="190"/>
      <c r="V84" s="190"/>
      <c r="W84" s="190"/>
      <c r="X84" s="190"/>
      <c r="Y84" s="190"/>
    </row>
    <row r="85" spans="1:25" ht="15">
      <c r="A85" s="192"/>
      <c r="B85" s="188"/>
      <c r="C85" s="188"/>
      <c r="D85" s="188"/>
      <c r="E85" s="188"/>
      <c r="F85" s="188"/>
      <c r="G85" s="188"/>
      <c r="H85" s="188"/>
      <c r="I85" s="188"/>
      <c r="J85" s="188"/>
      <c r="K85" s="188"/>
      <c r="L85" s="209"/>
      <c r="M85" s="193"/>
      <c r="N85" s="190"/>
      <c r="O85" s="190"/>
      <c r="P85" s="190"/>
      <c r="Q85" s="190"/>
      <c r="R85" s="190"/>
      <c r="S85" s="190"/>
      <c r="T85" s="190"/>
      <c r="U85" s="190"/>
      <c r="V85" s="190"/>
      <c r="W85" s="190"/>
      <c r="X85" s="190"/>
      <c r="Y85" s="190"/>
    </row>
    <row r="86" spans="1:25" ht="15.75">
      <c r="A86" s="210" t="s">
        <v>118</v>
      </c>
      <c r="B86" s="188"/>
      <c r="C86" s="188"/>
      <c r="D86" s="188"/>
      <c r="E86" s="188"/>
      <c r="F86" s="188"/>
      <c r="G86" s="188"/>
      <c r="H86" s="188"/>
      <c r="I86" s="188"/>
      <c r="J86" s="188"/>
      <c r="K86" s="188"/>
      <c r="L86" s="188"/>
      <c r="M86" s="193"/>
      <c r="N86" s="190"/>
      <c r="O86" s="190"/>
      <c r="P86" s="190"/>
      <c r="Q86" s="190"/>
      <c r="R86" s="190"/>
      <c r="S86" s="190"/>
      <c r="T86" s="190"/>
      <c r="U86" s="190"/>
      <c r="V86" s="190"/>
      <c r="W86" s="190"/>
      <c r="X86" s="190"/>
      <c r="Y86" s="190"/>
    </row>
    <row r="87" spans="1:25" ht="15.75">
      <c r="A87" s="210" t="s">
        <v>119</v>
      </c>
      <c r="B87" s="188"/>
      <c r="C87" s="188"/>
      <c r="D87" s="188"/>
      <c r="E87" s="188"/>
      <c r="F87" s="188"/>
      <c r="G87" s="188"/>
      <c r="H87" s="188"/>
      <c r="I87" s="188"/>
      <c r="J87" s="188"/>
      <c r="K87" s="188"/>
      <c r="L87" s="188"/>
      <c r="M87" s="193"/>
      <c r="N87" s="190"/>
      <c r="O87" s="190"/>
      <c r="P87" s="190"/>
      <c r="Q87" s="190"/>
      <c r="R87" s="190"/>
      <c r="S87" s="190"/>
      <c r="T87" s="190"/>
      <c r="U87" s="190"/>
      <c r="V87" s="190"/>
      <c r="W87" s="190"/>
      <c r="X87" s="190"/>
      <c r="Y87" s="190"/>
    </row>
    <row r="88" spans="1:25" ht="15">
      <c r="A88" s="192"/>
      <c r="B88" s="188"/>
      <c r="C88" s="188"/>
      <c r="D88" s="188"/>
      <c r="E88" s="188"/>
      <c r="F88" s="188"/>
      <c r="G88" s="188"/>
      <c r="H88" s="188"/>
      <c r="I88" s="188"/>
      <c r="J88" s="188"/>
      <c r="K88" s="188"/>
      <c r="L88" s="188"/>
      <c r="M88" s="193"/>
      <c r="N88" s="190"/>
      <c r="O88" s="190"/>
      <c r="P88" s="190"/>
      <c r="Q88" s="190"/>
      <c r="R88" s="190"/>
      <c r="S88" s="190"/>
      <c r="T88" s="190"/>
      <c r="U88" s="190"/>
      <c r="V88" s="190"/>
      <c r="W88" s="190"/>
      <c r="X88" s="190"/>
      <c r="Y88" s="190"/>
    </row>
    <row r="89" spans="1:25" ht="15.75">
      <c r="A89" s="210" t="s">
        <v>120</v>
      </c>
      <c r="B89" s="188"/>
      <c r="C89" s="188"/>
      <c r="D89" s="188"/>
      <c r="E89" s="188"/>
      <c r="F89" s="188"/>
      <c r="G89" s="188"/>
      <c r="H89" s="188"/>
      <c r="I89" s="188"/>
      <c r="J89" s="188"/>
      <c r="K89" s="188"/>
      <c r="L89" s="188"/>
      <c r="M89" s="193"/>
      <c r="N89" s="190"/>
      <c r="O89" s="190"/>
      <c r="P89" s="190"/>
      <c r="Q89" s="190"/>
      <c r="R89" s="190"/>
      <c r="S89" s="190"/>
      <c r="T89" s="190"/>
      <c r="U89" s="190"/>
      <c r="V89" s="190"/>
      <c r="W89" s="190"/>
      <c r="X89" s="190"/>
      <c r="Y89" s="190"/>
    </row>
    <row r="90" spans="1:25" ht="15.75">
      <c r="A90" s="210" t="s">
        <v>121</v>
      </c>
      <c r="B90" s="188"/>
      <c r="C90" s="188"/>
      <c r="D90" s="188"/>
      <c r="E90" s="188"/>
      <c r="F90" s="188"/>
      <c r="G90" s="188"/>
      <c r="H90" s="188"/>
      <c r="I90" s="188"/>
      <c r="J90" s="188"/>
      <c r="K90" s="188"/>
      <c r="L90" s="188"/>
      <c r="M90" s="193"/>
      <c r="N90" s="190"/>
      <c r="O90" s="190"/>
      <c r="P90" s="190"/>
      <c r="Q90" s="190"/>
      <c r="R90" s="190"/>
      <c r="S90" s="190"/>
      <c r="T90" s="190"/>
      <c r="U90" s="190"/>
      <c r="V90" s="190"/>
      <c r="W90" s="190"/>
      <c r="X90" s="190"/>
      <c r="Y90" s="190"/>
    </row>
    <row r="91" spans="1:25" ht="15.75">
      <c r="A91" s="210" t="s">
        <v>123</v>
      </c>
      <c r="B91" s="188"/>
      <c r="C91" s="188"/>
      <c r="D91" s="188"/>
      <c r="E91" s="188"/>
      <c r="F91" s="188"/>
      <c r="G91" s="188"/>
      <c r="H91" s="188"/>
      <c r="I91" s="188"/>
      <c r="J91" s="188"/>
      <c r="K91" s="188"/>
      <c r="L91" s="188"/>
      <c r="M91" s="193"/>
      <c r="N91" s="190"/>
      <c r="O91" s="190"/>
      <c r="P91" s="190"/>
      <c r="Q91" s="190"/>
      <c r="R91" s="190"/>
      <c r="S91" s="190"/>
      <c r="T91" s="190"/>
      <c r="U91" s="190"/>
      <c r="V91" s="190"/>
      <c r="W91" s="190"/>
      <c r="X91" s="190"/>
      <c r="Y91" s="190"/>
    </row>
    <row r="92" spans="1:25" ht="15">
      <c r="A92" s="192"/>
      <c r="B92" s="188"/>
      <c r="C92" s="188"/>
      <c r="D92" s="188"/>
      <c r="E92" s="188"/>
      <c r="F92" s="188"/>
      <c r="G92" s="188"/>
      <c r="H92" s="188"/>
      <c r="I92" s="188"/>
      <c r="J92" s="188"/>
      <c r="K92" s="188"/>
      <c r="L92" s="188"/>
      <c r="M92" s="193"/>
      <c r="N92" s="190"/>
      <c r="O92" s="190"/>
      <c r="P92" s="190"/>
      <c r="Q92" s="190"/>
      <c r="R92" s="190"/>
      <c r="S92" s="190"/>
      <c r="T92" s="190"/>
      <c r="U92" s="190"/>
      <c r="V92" s="190"/>
      <c r="W92" s="190"/>
      <c r="X92" s="190"/>
      <c r="Y92" s="190"/>
    </row>
    <row r="93" spans="1:25" ht="15.75">
      <c r="A93" s="210" t="s">
        <v>124</v>
      </c>
      <c r="B93" s="188"/>
      <c r="C93" s="188"/>
      <c r="D93" s="188"/>
      <c r="E93" s="188"/>
      <c r="F93" s="188"/>
      <c r="G93" s="188"/>
      <c r="H93" s="188"/>
      <c r="I93" s="188"/>
      <c r="J93" s="188"/>
      <c r="K93" s="188"/>
      <c r="L93" s="188"/>
      <c r="M93" s="193"/>
      <c r="N93" s="190"/>
      <c r="O93" s="190"/>
      <c r="P93" s="190"/>
      <c r="Q93" s="190"/>
      <c r="R93" s="190"/>
      <c r="S93" s="190"/>
      <c r="T93" s="190"/>
      <c r="U93" s="190"/>
      <c r="V93" s="190"/>
      <c r="W93" s="190"/>
      <c r="X93" s="190"/>
      <c r="Y93" s="190"/>
    </row>
    <row r="94" spans="1:25" ht="15">
      <c r="A94" s="192"/>
      <c r="B94" s="188"/>
      <c r="C94" s="188"/>
      <c r="D94" s="188"/>
      <c r="E94" s="188"/>
      <c r="F94" s="188"/>
      <c r="G94" s="188"/>
      <c r="H94" s="188"/>
      <c r="I94" s="188"/>
      <c r="J94" s="188"/>
      <c r="K94" s="188"/>
      <c r="L94" s="188"/>
      <c r="M94" s="193"/>
      <c r="N94" s="190"/>
      <c r="O94" s="190"/>
      <c r="P94" s="190"/>
      <c r="Q94" s="190"/>
      <c r="R94" s="190"/>
      <c r="S94" s="190"/>
      <c r="T94" s="190"/>
      <c r="U94" s="190"/>
      <c r="V94" s="190"/>
      <c r="W94" s="190"/>
      <c r="X94" s="190"/>
      <c r="Y94" s="190"/>
    </row>
    <row r="95" spans="1:25" ht="30">
      <c r="A95" s="192"/>
      <c r="B95" s="188"/>
      <c r="C95" s="215" t="s">
        <v>75</v>
      </c>
      <c r="D95" s="215" t="s">
        <v>76</v>
      </c>
      <c r="E95" s="216" t="s">
        <v>77</v>
      </c>
      <c r="F95" s="188"/>
      <c r="G95" s="216" t="s">
        <v>78</v>
      </c>
      <c r="H95" s="188"/>
      <c r="I95" s="188"/>
      <c r="J95" s="188"/>
      <c r="K95" s="188"/>
      <c r="L95" s="188"/>
      <c r="M95" s="193"/>
      <c r="N95" s="190"/>
      <c r="O95" s="190"/>
      <c r="P95" s="190"/>
      <c r="Q95" s="190"/>
      <c r="R95" s="190"/>
      <c r="S95" s="190"/>
      <c r="T95" s="190"/>
      <c r="U95" s="190"/>
      <c r="V95" s="190"/>
      <c r="W95" s="190"/>
      <c r="X95" s="190"/>
      <c r="Y95" s="190"/>
    </row>
    <row r="96" spans="1:25" ht="15.75">
      <c r="A96" s="217" t="s">
        <v>79</v>
      </c>
      <c r="B96" s="188" t="s">
        <v>80</v>
      </c>
      <c r="C96" s="218">
        <v>9.3</v>
      </c>
      <c r="D96" s="218" t="s">
        <v>352</v>
      </c>
      <c r="E96" s="218">
        <v>1800</v>
      </c>
      <c r="F96" s="218" t="s">
        <v>81</v>
      </c>
      <c r="G96" s="218">
        <f>C96*E96</f>
        <v>16740</v>
      </c>
      <c r="H96" s="188" t="s">
        <v>297</v>
      </c>
      <c r="I96" s="188"/>
      <c r="J96" s="188"/>
      <c r="K96" s="188"/>
      <c r="L96" s="188"/>
      <c r="M96" s="193"/>
      <c r="N96" s="190"/>
      <c r="O96" s="190"/>
      <c r="P96" s="190"/>
      <c r="Q96" s="190"/>
      <c r="R96" s="190"/>
      <c r="S96" s="190"/>
      <c r="T96" s="190"/>
      <c r="U96" s="190"/>
      <c r="V96" s="190"/>
      <c r="W96" s="190"/>
      <c r="X96" s="190"/>
      <c r="Y96" s="190"/>
    </row>
    <row r="97" spans="1:25" ht="15.75">
      <c r="A97" s="217" t="s">
        <v>82</v>
      </c>
      <c r="B97" s="188" t="s">
        <v>83</v>
      </c>
      <c r="C97" s="218">
        <v>8.45</v>
      </c>
      <c r="D97" s="218" t="s">
        <v>352</v>
      </c>
      <c r="E97" s="218">
        <v>1800</v>
      </c>
      <c r="F97" s="218" t="s">
        <v>81</v>
      </c>
      <c r="G97" s="218">
        <f>C97*E97</f>
        <v>15209.999999999998</v>
      </c>
      <c r="H97" s="188" t="s">
        <v>297</v>
      </c>
      <c r="I97" s="188"/>
      <c r="J97" s="188"/>
      <c r="K97" s="188"/>
      <c r="L97" s="188"/>
      <c r="M97" s="193"/>
      <c r="N97" s="190"/>
      <c r="O97" s="190"/>
      <c r="P97" s="190"/>
      <c r="Q97" s="190"/>
      <c r="R97" s="190"/>
      <c r="S97" s="190"/>
      <c r="T97" s="190"/>
      <c r="U97" s="190"/>
      <c r="V97" s="190"/>
      <c r="W97" s="190"/>
      <c r="X97" s="190"/>
      <c r="Y97" s="190"/>
    </row>
    <row r="98" spans="1:25" ht="15">
      <c r="A98" s="192"/>
      <c r="B98" s="188"/>
      <c r="C98" s="188"/>
      <c r="D98" s="188"/>
      <c r="E98" s="188"/>
      <c r="F98" s="188"/>
      <c r="G98" s="188"/>
      <c r="H98" s="188"/>
      <c r="I98" s="188"/>
      <c r="J98" s="188"/>
      <c r="K98" s="188"/>
      <c r="L98" s="188"/>
      <c r="M98" s="193"/>
      <c r="N98" s="190"/>
      <c r="O98" s="190"/>
      <c r="P98" s="190"/>
      <c r="Q98" s="190"/>
      <c r="R98" s="190"/>
      <c r="S98" s="190"/>
      <c r="T98" s="190"/>
      <c r="U98" s="190"/>
      <c r="V98" s="190"/>
      <c r="W98" s="190"/>
      <c r="X98" s="190"/>
      <c r="Y98" s="190"/>
    </row>
    <row r="99" spans="1:25" ht="15">
      <c r="A99" s="225" t="s">
        <v>125</v>
      </c>
      <c r="B99" s="188"/>
      <c r="C99" s="188"/>
      <c r="D99" s="188"/>
      <c r="E99" s="188"/>
      <c r="F99" s="188"/>
      <c r="G99" s="188"/>
      <c r="H99" s="188"/>
      <c r="I99" s="188"/>
      <c r="J99" s="188"/>
      <c r="K99" s="188"/>
      <c r="L99" s="188"/>
      <c r="M99" s="193"/>
      <c r="N99" s="190"/>
      <c r="O99" s="190"/>
      <c r="P99" s="190"/>
      <c r="Q99" s="190"/>
      <c r="R99" s="190"/>
      <c r="S99" s="190"/>
      <c r="T99" s="190"/>
      <c r="U99" s="190"/>
      <c r="V99" s="190"/>
      <c r="W99" s="190"/>
      <c r="X99" s="190"/>
      <c r="Y99" s="190"/>
    </row>
    <row r="100" spans="1:25" ht="15">
      <c r="A100" s="192"/>
      <c r="B100" s="188"/>
      <c r="C100" s="188"/>
      <c r="D100" s="188"/>
      <c r="E100" s="188"/>
      <c r="F100" s="188"/>
      <c r="G100" s="188"/>
      <c r="H100" s="188"/>
      <c r="I100" s="188"/>
      <c r="J100" s="188"/>
      <c r="K100" s="188"/>
      <c r="L100" s="188"/>
      <c r="M100" s="193"/>
      <c r="N100" s="190"/>
      <c r="O100" s="190"/>
      <c r="P100" s="190"/>
      <c r="Q100" s="190"/>
      <c r="R100" s="190"/>
      <c r="S100" s="190"/>
      <c r="T100" s="190"/>
      <c r="U100" s="190"/>
      <c r="V100" s="190"/>
      <c r="W100" s="190"/>
      <c r="X100" s="190"/>
      <c r="Y100" s="190"/>
    </row>
    <row r="101" spans="1:25" ht="30">
      <c r="A101" s="192"/>
      <c r="B101" s="188"/>
      <c r="C101" s="640" t="s">
        <v>75</v>
      </c>
      <c r="D101" s="603"/>
      <c r="E101" s="215" t="s">
        <v>76</v>
      </c>
      <c r="F101" s="216" t="s">
        <v>77</v>
      </c>
      <c r="G101" s="188"/>
      <c r="H101" s="216" t="s">
        <v>78</v>
      </c>
      <c r="I101" s="188"/>
      <c r="J101" s="188"/>
      <c r="K101" s="188"/>
      <c r="L101" s="188"/>
      <c r="M101" s="193"/>
      <c r="N101" s="190"/>
      <c r="O101" s="190"/>
      <c r="P101" s="190"/>
      <c r="Q101" s="190"/>
      <c r="R101" s="190"/>
      <c r="S101" s="190"/>
      <c r="T101" s="190"/>
      <c r="U101" s="190"/>
      <c r="V101" s="190"/>
      <c r="W101" s="190"/>
      <c r="X101" s="190"/>
      <c r="Y101" s="190"/>
    </row>
    <row r="102" spans="1:25" ht="15.75">
      <c r="A102" s="217" t="s">
        <v>126</v>
      </c>
      <c r="B102" s="188" t="s">
        <v>80</v>
      </c>
      <c r="C102" s="632">
        <f>C64</f>
        <v>9.3</v>
      </c>
      <c r="D102" s="633"/>
      <c r="E102" s="218" t="s">
        <v>352</v>
      </c>
      <c r="F102" s="218">
        <v>1800</v>
      </c>
      <c r="G102" s="218" t="s">
        <v>81</v>
      </c>
      <c r="H102" s="218">
        <f>C102*F102</f>
        <v>16740</v>
      </c>
      <c r="I102" s="188" t="s">
        <v>297</v>
      </c>
      <c r="J102" s="188"/>
      <c r="K102" s="188"/>
      <c r="L102" s="188"/>
      <c r="M102" s="193"/>
      <c r="N102" s="190"/>
      <c r="O102" s="190"/>
      <c r="P102" s="190"/>
      <c r="Q102" s="190"/>
      <c r="R102" s="190"/>
      <c r="S102" s="190"/>
      <c r="T102" s="190"/>
      <c r="U102" s="190"/>
      <c r="V102" s="190"/>
      <c r="W102" s="190"/>
      <c r="X102" s="190"/>
      <c r="Y102" s="190"/>
    </row>
    <row r="103" spans="1:25" ht="15.75">
      <c r="A103" s="217" t="s">
        <v>127</v>
      </c>
      <c r="B103" s="188" t="s">
        <v>83</v>
      </c>
      <c r="C103" s="632">
        <f>$F$64</f>
        <v>8.454545454545455</v>
      </c>
      <c r="D103" s="633"/>
      <c r="E103" s="218" t="s">
        <v>352</v>
      </c>
      <c r="F103" s="218">
        <v>1800</v>
      </c>
      <c r="G103" s="218" t="s">
        <v>81</v>
      </c>
      <c r="H103" s="218">
        <f>C103*F103</f>
        <v>15218.18181818182</v>
      </c>
      <c r="I103" s="188" t="s">
        <v>297</v>
      </c>
      <c r="J103" s="188"/>
      <c r="K103" s="188"/>
      <c r="L103" s="188"/>
      <c r="M103" s="193"/>
      <c r="N103" s="190"/>
      <c r="O103" s="190"/>
      <c r="P103" s="190"/>
      <c r="Q103" s="190"/>
      <c r="R103" s="190"/>
      <c r="S103" s="190"/>
      <c r="T103" s="190"/>
      <c r="U103" s="190"/>
      <c r="V103" s="190"/>
      <c r="W103" s="190"/>
      <c r="X103" s="190"/>
      <c r="Y103" s="190"/>
    </row>
    <row r="104" spans="1:25" ht="15">
      <c r="A104" s="192"/>
      <c r="B104" s="188"/>
      <c r="C104" s="188"/>
      <c r="D104" s="188"/>
      <c r="E104" s="188"/>
      <c r="F104" s="188"/>
      <c r="G104" s="188"/>
      <c r="H104" s="188"/>
      <c r="I104" s="188"/>
      <c r="J104" s="188"/>
      <c r="K104" s="188"/>
      <c r="L104" s="188"/>
      <c r="M104" s="193"/>
      <c r="N104" s="190"/>
      <c r="O104" s="190"/>
      <c r="P104" s="190"/>
      <c r="Q104" s="190"/>
      <c r="R104" s="190"/>
      <c r="S104" s="190"/>
      <c r="T104" s="190"/>
      <c r="U104" s="190"/>
      <c r="V104" s="190"/>
      <c r="W104" s="190"/>
      <c r="X104" s="190"/>
      <c r="Y104" s="190"/>
    </row>
    <row r="105" spans="1:25" ht="15">
      <c r="A105" s="225" t="s">
        <v>128</v>
      </c>
      <c r="B105" s="188"/>
      <c r="C105" s="188"/>
      <c r="D105" s="188"/>
      <c r="E105" s="188"/>
      <c r="F105" s="188"/>
      <c r="G105" s="188"/>
      <c r="H105" s="188"/>
      <c r="I105" s="188"/>
      <c r="J105" s="188"/>
      <c r="K105" s="188"/>
      <c r="L105" s="188"/>
      <c r="M105" s="193"/>
      <c r="N105" s="190"/>
      <c r="O105" s="190"/>
      <c r="P105" s="190"/>
      <c r="Q105" s="190"/>
      <c r="R105" s="190"/>
      <c r="S105" s="190"/>
      <c r="T105" s="190"/>
      <c r="U105" s="190"/>
      <c r="V105" s="190"/>
      <c r="W105" s="190"/>
      <c r="X105" s="190"/>
      <c r="Y105" s="190"/>
    </row>
    <row r="106" spans="1:25" ht="15">
      <c r="A106" s="192"/>
      <c r="B106" s="188"/>
      <c r="C106" s="188"/>
      <c r="D106" s="188"/>
      <c r="E106" s="188"/>
      <c r="F106" s="188"/>
      <c r="G106" s="188"/>
      <c r="H106" s="188"/>
      <c r="I106" s="188"/>
      <c r="J106" s="188"/>
      <c r="K106" s="188"/>
      <c r="L106" s="188"/>
      <c r="M106" s="193"/>
      <c r="N106" s="190"/>
      <c r="O106" s="190"/>
      <c r="P106" s="190"/>
      <c r="Q106" s="190"/>
      <c r="R106" s="190"/>
      <c r="S106" s="190"/>
      <c r="T106" s="190"/>
      <c r="U106" s="190"/>
      <c r="V106" s="190"/>
      <c r="W106" s="190"/>
      <c r="X106" s="190"/>
      <c r="Y106" s="190"/>
    </row>
    <row r="107" spans="1:25" ht="15">
      <c r="A107" s="225" t="s">
        <v>129</v>
      </c>
      <c r="B107" s="188"/>
      <c r="C107" s="188"/>
      <c r="D107" s="188"/>
      <c r="E107" s="188"/>
      <c r="F107" s="188"/>
      <c r="G107" s="188"/>
      <c r="H107" s="188"/>
      <c r="I107" s="188"/>
      <c r="J107" s="188"/>
      <c r="K107" s="188"/>
      <c r="L107" s="188"/>
      <c r="M107" s="193"/>
      <c r="N107" s="190"/>
      <c r="O107" s="190"/>
      <c r="P107" s="190"/>
      <c r="Q107" s="190"/>
      <c r="R107" s="190"/>
      <c r="S107" s="190"/>
      <c r="T107" s="190"/>
      <c r="U107" s="190"/>
      <c r="V107" s="190"/>
      <c r="W107" s="190"/>
      <c r="X107" s="190"/>
      <c r="Y107" s="190"/>
    </row>
    <row r="108" spans="2:25" ht="15">
      <c r="B108" s="188"/>
      <c r="C108" s="188"/>
      <c r="D108" s="188"/>
      <c r="E108" s="188"/>
      <c r="F108" s="188"/>
      <c r="G108" s="188"/>
      <c r="H108" s="188"/>
      <c r="I108" s="188"/>
      <c r="J108" s="188"/>
      <c r="K108" s="188"/>
      <c r="L108" s="188"/>
      <c r="M108" s="193"/>
      <c r="N108" s="190"/>
      <c r="O108" s="190"/>
      <c r="P108" s="190"/>
      <c r="Q108" s="190"/>
      <c r="R108" s="190"/>
      <c r="S108" s="190"/>
      <c r="T108" s="190"/>
      <c r="U108" s="190"/>
      <c r="V108" s="190"/>
      <c r="W108" s="190"/>
      <c r="X108" s="190"/>
      <c r="Y108" s="190"/>
    </row>
    <row r="109" spans="1:25" ht="15">
      <c r="A109" s="235" t="s">
        <v>130</v>
      </c>
      <c r="B109" s="188"/>
      <c r="C109" s="188"/>
      <c r="D109" s="188"/>
      <c r="E109" s="188"/>
      <c r="F109" s="188"/>
      <c r="G109" s="188"/>
      <c r="H109" s="188"/>
      <c r="I109" s="188"/>
      <c r="J109" s="188"/>
      <c r="K109" s="188"/>
      <c r="L109" s="209"/>
      <c r="M109" s="193"/>
      <c r="N109" s="190"/>
      <c r="O109" s="190"/>
      <c r="P109" s="190"/>
      <c r="Q109" s="190"/>
      <c r="R109" s="190"/>
      <c r="S109" s="190"/>
      <c r="T109" s="190"/>
      <c r="U109" s="190"/>
      <c r="V109" s="190"/>
      <c r="W109" s="190"/>
      <c r="X109" s="190"/>
      <c r="Y109" s="190"/>
    </row>
    <row r="110" spans="1:25" ht="15">
      <c r="A110" s="235" t="s">
        <v>135</v>
      </c>
      <c r="B110" s="188"/>
      <c r="C110" s="188"/>
      <c r="D110" s="188"/>
      <c r="E110" s="188"/>
      <c r="F110" s="188"/>
      <c r="G110" s="188"/>
      <c r="H110" s="188"/>
      <c r="I110" s="188"/>
      <c r="J110" s="188"/>
      <c r="K110" s="188"/>
      <c r="L110" s="188"/>
      <c r="M110" s="193"/>
      <c r="N110" s="190"/>
      <c r="O110" s="190"/>
      <c r="P110" s="190"/>
      <c r="Q110" s="190"/>
      <c r="R110" s="190"/>
      <c r="S110" s="190"/>
      <c r="T110" s="190"/>
      <c r="U110" s="190"/>
      <c r="V110" s="190"/>
      <c r="W110" s="190"/>
      <c r="X110" s="190"/>
      <c r="Y110" s="190"/>
    </row>
    <row r="111" spans="1:25" ht="15">
      <c r="A111" s="236" t="s">
        <v>136</v>
      </c>
      <c r="B111" s="188"/>
      <c r="C111" s="188"/>
      <c r="D111" s="188"/>
      <c r="E111" s="188"/>
      <c r="F111" s="188"/>
      <c r="G111" s="188"/>
      <c r="H111" s="188"/>
      <c r="I111" s="188"/>
      <c r="J111" s="188"/>
      <c r="K111" s="188"/>
      <c r="L111" s="188"/>
      <c r="M111" s="193"/>
      <c r="N111" s="190"/>
      <c r="O111" s="190"/>
      <c r="P111" s="190"/>
      <c r="Q111" s="190"/>
      <c r="R111" s="190"/>
      <c r="S111" s="190"/>
      <c r="T111" s="190"/>
      <c r="U111" s="190"/>
      <c r="V111" s="190"/>
      <c r="W111" s="190"/>
      <c r="X111" s="190"/>
      <c r="Y111" s="190"/>
    </row>
    <row r="112" spans="1:25" ht="15">
      <c r="A112" s="192"/>
      <c r="B112" s="188"/>
      <c r="C112" s="188"/>
      <c r="D112" s="188"/>
      <c r="E112" s="188"/>
      <c r="F112" s="188"/>
      <c r="G112" s="188"/>
      <c r="H112" s="188"/>
      <c r="I112" s="188"/>
      <c r="J112" s="188"/>
      <c r="K112" s="188"/>
      <c r="L112" s="188"/>
      <c r="M112" s="193"/>
      <c r="N112" s="190"/>
      <c r="O112" s="190"/>
      <c r="P112" s="190"/>
      <c r="Q112" s="190"/>
      <c r="R112" s="190"/>
      <c r="S112" s="190"/>
      <c r="T112" s="190"/>
      <c r="U112" s="190"/>
      <c r="V112" s="190"/>
      <c r="W112" s="190"/>
      <c r="X112" s="190"/>
      <c r="Y112" s="190"/>
    </row>
    <row r="113" spans="1:25" ht="15.75">
      <c r="A113" s="213" t="s">
        <v>137</v>
      </c>
      <c r="B113" s="188"/>
      <c r="C113" s="188"/>
      <c r="D113" s="188"/>
      <c r="E113" s="188"/>
      <c r="F113" s="188"/>
      <c r="G113" s="188"/>
      <c r="H113" s="188"/>
      <c r="I113" s="188"/>
      <c r="J113" s="188"/>
      <c r="K113" s="188"/>
      <c r="L113" s="188"/>
      <c r="M113" s="193"/>
      <c r="N113" s="190"/>
      <c r="O113" s="190"/>
      <c r="P113" s="190"/>
      <c r="Q113" s="190"/>
      <c r="R113" s="190"/>
      <c r="S113" s="190"/>
      <c r="T113" s="190"/>
      <c r="U113" s="190"/>
      <c r="V113" s="190"/>
      <c r="W113" s="190"/>
      <c r="X113" s="190"/>
      <c r="Y113" s="190"/>
    </row>
    <row r="114" spans="1:25" ht="15">
      <c r="A114" s="235" t="s">
        <v>138</v>
      </c>
      <c r="B114" s="188"/>
      <c r="C114" s="188"/>
      <c r="D114" s="188"/>
      <c r="E114" s="188"/>
      <c r="F114" s="188"/>
      <c r="G114" s="188"/>
      <c r="H114" s="188"/>
      <c r="I114" s="188"/>
      <c r="J114" s="188"/>
      <c r="K114" s="188"/>
      <c r="L114" s="188"/>
      <c r="M114" s="193"/>
      <c r="N114" s="190"/>
      <c r="O114" s="190"/>
      <c r="P114" s="190"/>
      <c r="Q114" s="190"/>
      <c r="R114" s="190"/>
      <c r="S114" s="190"/>
      <c r="T114" s="190"/>
      <c r="U114" s="190"/>
      <c r="V114" s="190"/>
      <c r="W114" s="190"/>
      <c r="X114" s="190"/>
      <c r="Y114" s="190"/>
    </row>
    <row r="115" spans="1:25" ht="15">
      <c r="A115" s="235" t="s">
        <v>139</v>
      </c>
      <c r="B115" s="188"/>
      <c r="C115" s="188"/>
      <c r="D115" s="188"/>
      <c r="E115" s="188"/>
      <c r="F115" s="188"/>
      <c r="G115" s="188"/>
      <c r="H115" s="188"/>
      <c r="I115" s="188"/>
      <c r="J115" s="188"/>
      <c r="K115" s="188"/>
      <c r="L115" s="188"/>
      <c r="M115" s="193"/>
      <c r="N115" s="190"/>
      <c r="O115" s="190"/>
      <c r="P115" s="190"/>
      <c r="Q115" s="190"/>
      <c r="R115" s="190"/>
      <c r="S115" s="190"/>
      <c r="T115" s="190"/>
      <c r="U115" s="190"/>
      <c r="V115" s="190"/>
      <c r="W115" s="190"/>
      <c r="X115" s="190"/>
      <c r="Y115" s="190"/>
    </row>
    <row r="116" spans="1:25" ht="15">
      <c r="A116" s="235" t="s">
        <v>140</v>
      </c>
      <c r="B116" s="188"/>
      <c r="C116" s="188"/>
      <c r="D116" s="188"/>
      <c r="E116" s="188"/>
      <c r="F116" s="188"/>
      <c r="G116" s="188"/>
      <c r="H116" s="188"/>
      <c r="I116" s="188"/>
      <c r="J116" s="188"/>
      <c r="K116" s="188"/>
      <c r="L116" s="188"/>
      <c r="M116" s="193"/>
      <c r="N116" s="190"/>
      <c r="O116" s="190"/>
      <c r="P116" s="190"/>
      <c r="Q116" s="190"/>
      <c r="R116" s="190"/>
      <c r="S116" s="190"/>
      <c r="T116" s="190"/>
      <c r="U116" s="190"/>
      <c r="V116" s="190"/>
      <c r="W116" s="190"/>
      <c r="X116" s="190"/>
      <c r="Y116" s="190"/>
    </row>
    <row r="117" spans="1:25" ht="15">
      <c r="A117" s="192"/>
      <c r="B117" s="188"/>
      <c r="C117" s="188"/>
      <c r="D117" s="188"/>
      <c r="E117" s="188"/>
      <c r="F117" s="188"/>
      <c r="G117" s="188"/>
      <c r="H117" s="188"/>
      <c r="I117" s="188"/>
      <c r="J117" s="188"/>
      <c r="K117" s="188"/>
      <c r="L117" s="188"/>
      <c r="M117" s="193"/>
      <c r="N117" s="190"/>
      <c r="O117" s="190"/>
      <c r="P117" s="190"/>
      <c r="Q117" s="190"/>
      <c r="R117" s="190"/>
      <c r="S117" s="190"/>
      <c r="T117" s="190"/>
      <c r="U117" s="190"/>
      <c r="V117" s="190"/>
      <c r="W117" s="190"/>
      <c r="X117" s="190"/>
      <c r="Y117" s="190"/>
    </row>
    <row r="118" spans="1:25" ht="15">
      <c r="A118" s="235" t="s">
        <v>141</v>
      </c>
      <c r="B118" s="188"/>
      <c r="C118" s="188"/>
      <c r="D118" s="188"/>
      <c r="E118" s="188"/>
      <c r="F118" s="188"/>
      <c r="G118" s="188"/>
      <c r="H118" s="188"/>
      <c r="I118" s="188"/>
      <c r="J118" s="188"/>
      <c r="K118" s="188"/>
      <c r="L118" s="188"/>
      <c r="M118" s="193"/>
      <c r="N118" s="190"/>
      <c r="O118" s="190"/>
      <c r="P118" s="190"/>
      <c r="Q118" s="190"/>
      <c r="R118" s="190"/>
      <c r="S118" s="190"/>
      <c r="T118" s="190"/>
      <c r="U118" s="190"/>
      <c r="V118" s="190"/>
      <c r="W118" s="190"/>
      <c r="X118" s="190"/>
      <c r="Y118" s="190"/>
    </row>
    <row r="119" spans="1:25" ht="15">
      <c r="A119" s="235" t="s">
        <v>142</v>
      </c>
      <c r="B119" s="188"/>
      <c r="C119" s="188"/>
      <c r="D119" s="188"/>
      <c r="E119" s="188"/>
      <c r="F119" s="188"/>
      <c r="G119" s="188"/>
      <c r="H119" s="188"/>
      <c r="I119" s="188"/>
      <c r="J119" s="188"/>
      <c r="K119" s="188"/>
      <c r="L119" s="188"/>
      <c r="M119" s="193"/>
      <c r="N119" s="190"/>
      <c r="O119" s="190"/>
      <c r="P119" s="190"/>
      <c r="Q119" s="190"/>
      <c r="R119" s="190"/>
      <c r="S119" s="190"/>
      <c r="T119" s="190"/>
      <c r="U119" s="190"/>
      <c r="V119" s="190"/>
      <c r="W119" s="190"/>
      <c r="X119" s="190"/>
      <c r="Y119" s="190"/>
    </row>
    <row r="120" spans="1:25" ht="15">
      <c r="A120" s="235" t="s">
        <v>143</v>
      </c>
      <c r="B120" s="188"/>
      <c r="C120" s="188"/>
      <c r="D120" s="188"/>
      <c r="E120" s="188"/>
      <c r="F120" s="188"/>
      <c r="G120" s="188"/>
      <c r="H120" s="188"/>
      <c r="I120" s="188"/>
      <c r="J120" s="188"/>
      <c r="K120" s="188"/>
      <c r="L120" s="188"/>
      <c r="M120" s="193"/>
      <c r="N120" s="190"/>
      <c r="O120" s="190"/>
      <c r="P120" s="190"/>
      <c r="Q120" s="190"/>
      <c r="R120" s="190"/>
      <c r="S120" s="190"/>
      <c r="T120" s="190"/>
      <c r="U120" s="190"/>
      <c r="V120" s="190"/>
      <c r="W120" s="190"/>
      <c r="X120" s="190"/>
      <c r="Y120" s="190"/>
    </row>
    <row r="121" spans="1:25" ht="15">
      <c r="A121" s="192"/>
      <c r="B121" s="188"/>
      <c r="C121" s="188"/>
      <c r="D121" s="188"/>
      <c r="E121" s="188"/>
      <c r="F121" s="188"/>
      <c r="G121" s="188"/>
      <c r="H121" s="188"/>
      <c r="I121" s="188"/>
      <c r="J121" s="188"/>
      <c r="K121" s="188"/>
      <c r="L121" s="188"/>
      <c r="M121" s="193"/>
      <c r="N121" s="190"/>
      <c r="O121" s="190"/>
      <c r="P121" s="190"/>
      <c r="Q121" s="190"/>
      <c r="R121" s="190"/>
      <c r="S121" s="190"/>
      <c r="T121" s="190"/>
      <c r="U121" s="190"/>
      <c r="V121" s="190"/>
      <c r="W121" s="190"/>
      <c r="X121" s="190"/>
      <c r="Y121" s="190"/>
    </row>
    <row r="122" spans="1:25" ht="15">
      <c r="A122" s="192"/>
      <c r="B122" s="188"/>
      <c r="C122" s="188"/>
      <c r="D122" s="188"/>
      <c r="E122" s="188"/>
      <c r="F122" s="188"/>
      <c r="G122" s="188"/>
      <c r="H122" s="188"/>
      <c r="I122" s="188"/>
      <c r="J122" s="188"/>
      <c r="K122" s="188"/>
      <c r="L122" s="188"/>
      <c r="M122" s="193"/>
      <c r="N122" s="190"/>
      <c r="O122" s="190"/>
      <c r="P122" s="190"/>
      <c r="Q122" s="190"/>
      <c r="R122" s="190"/>
      <c r="S122" s="190"/>
      <c r="T122" s="190"/>
      <c r="U122" s="190"/>
      <c r="V122" s="190"/>
      <c r="W122" s="190"/>
      <c r="X122" s="190"/>
      <c r="Y122" s="190"/>
    </row>
    <row r="123" spans="1:25" ht="15.75" thickBot="1">
      <c r="A123" s="237"/>
      <c r="B123" s="238"/>
      <c r="C123" s="238"/>
      <c r="D123" s="238"/>
      <c r="E123" s="238"/>
      <c r="F123" s="238"/>
      <c r="G123" s="238"/>
      <c r="H123" s="238"/>
      <c r="I123" s="238"/>
      <c r="J123" s="238"/>
      <c r="K123" s="238"/>
      <c r="L123" s="238"/>
      <c r="M123" s="239"/>
      <c r="N123" s="190"/>
      <c r="O123" s="190"/>
      <c r="P123" s="190"/>
      <c r="Q123" s="190"/>
      <c r="R123" s="190"/>
      <c r="S123" s="190"/>
      <c r="T123" s="190"/>
      <c r="U123" s="190"/>
      <c r="V123" s="190"/>
      <c r="W123" s="190"/>
      <c r="X123" s="190"/>
      <c r="Y123" s="190"/>
    </row>
    <row r="124" spans="1:25" ht="15">
      <c r="A124" s="240"/>
      <c r="B124" s="241"/>
      <c r="C124" s="241"/>
      <c r="D124" s="241"/>
      <c r="E124" s="241"/>
      <c r="F124" s="241"/>
      <c r="G124" s="241"/>
      <c r="H124" s="241"/>
      <c r="I124" s="241"/>
      <c r="J124" s="241"/>
      <c r="K124" s="241"/>
      <c r="L124" s="242"/>
      <c r="M124" s="190"/>
      <c r="N124" s="190"/>
      <c r="O124" s="190"/>
      <c r="P124" s="190"/>
      <c r="Q124" s="190"/>
      <c r="R124" s="190"/>
      <c r="S124" s="190"/>
      <c r="T124" s="190"/>
      <c r="U124" s="190"/>
      <c r="V124" s="190"/>
      <c r="W124" s="190"/>
      <c r="X124" s="190"/>
      <c r="Y124" s="190"/>
    </row>
    <row r="125" spans="1:25" ht="45">
      <c r="A125" s="243" t="s">
        <v>144</v>
      </c>
      <c r="B125" s="643" t="s">
        <v>145</v>
      </c>
      <c r="C125" s="644"/>
      <c r="D125" s="244" t="s">
        <v>146</v>
      </c>
      <c r="E125" s="643" t="s">
        <v>147</v>
      </c>
      <c r="F125" s="644"/>
      <c r="G125" s="643" t="s">
        <v>148</v>
      </c>
      <c r="H125" s="644"/>
      <c r="I125" s="245"/>
      <c r="J125" s="245"/>
      <c r="K125" s="245"/>
      <c r="L125" s="246"/>
      <c r="M125" s="190"/>
      <c r="N125" s="190"/>
      <c r="O125" s="190"/>
      <c r="P125" s="190"/>
      <c r="Q125" s="190"/>
      <c r="R125" s="190"/>
      <c r="S125" s="190"/>
      <c r="T125" s="190"/>
      <c r="U125" s="190"/>
      <c r="V125" s="190"/>
      <c r="W125" s="190"/>
      <c r="X125" s="190"/>
      <c r="Y125" s="190"/>
    </row>
    <row r="126" spans="1:25" ht="15.75">
      <c r="A126" s="247">
        <v>0</v>
      </c>
      <c r="B126" s="668">
        <v>8</v>
      </c>
      <c r="C126" s="644"/>
      <c r="D126" s="248" t="s">
        <v>149</v>
      </c>
      <c r="E126" s="673">
        <f aca="true" t="shared" si="2" ref="E126:E142">B126*1800</f>
        <v>14400</v>
      </c>
      <c r="F126" s="674"/>
      <c r="G126" s="666">
        <f aca="true" t="shared" si="3" ref="G126:G141">E126-E127</f>
        <v>-900</v>
      </c>
      <c r="H126" s="667"/>
      <c r="I126" s="245"/>
      <c r="J126" s="245"/>
      <c r="K126" s="245"/>
      <c r="L126" s="246"/>
      <c r="M126" s="190"/>
      <c r="N126" s="190"/>
      <c r="O126" s="190"/>
      <c r="P126" s="190"/>
      <c r="Q126" s="190"/>
      <c r="R126" s="190"/>
      <c r="S126" s="190"/>
      <c r="T126" s="190"/>
      <c r="U126" s="190"/>
      <c r="V126" s="190"/>
      <c r="W126" s="190"/>
      <c r="X126" s="190"/>
      <c r="Y126" s="190"/>
    </row>
    <row r="127" spans="1:25" ht="15.75">
      <c r="A127" s="247">
        <v>1</v>
      </c>
      <c r="B127" s="651">
        <v>8.5</v>
      </c>
      <c r="C127" s="652"/>
      <c r="D127" s="248" t="s">
        <v>149</v>
      </c>
      <c r="E127" s="673">
        <f t="shared" si="2"/>
        <v>15300</v>
      </c>
      <c r="F127" s="674"/>
      <c r="G127" s="669">
        <f t="shared" si="3"/>
        <v>90.00000000000182</v>
      </c>
      <c r="H127" s="670"/>
      <c r="I127" s="245"/>
      <c r="J127" s="245"/>
      <c r="K127" s="245"/>
      <c r="L127" s="246"/>
      <c r="M127" s="190"/>
      <c r="N127" s="190"/>
      <c r="O127" s="190"/>
      <c r="P127" s="190"/>
      <c r="Q127" s="190"/>
      <c r="R127" s="190"/>
      <c r="S127" s="190"/>
      <c r="T127" s="190"/>
      <c r="U127" s="190"/>
      <c r="V127" s="190"/>
      <c r="W127" s="190"/>
      <c r="X127" s="190"/>
      <c r="Y127" s="190"/>
    </row>
    <row r="128" spans="1:25" ht="15.75">
      <c r="A128" s="249">
        <v>2</v>
      </c>
      <c r="B128" s="653">
        <v>8.45</v>
      </c>
      <c r="C128" s="654"/>
      <c r="D128" s="250" t="s">
        <v>149</v>
      </c>
      <c r="E128" s="675">
        <f t="shared" si="2"/>
        <v>15209.999999999998</v>
      </c>
      <c r="F128" s="676"/>
      <c r="G128" s="671">
        <f t="shared" si="3"/>
        <v>-9.000000000001819</v>
      </c>
      <c r="H128" s="672"/>
      <c r="I128" s="245" t="s">
        <v>150</v>
      </c>
      <c r="J128" s="245"/>
      <c r="K128" s="245"/>
      <c r="L128" s="246"/>
      <c r="M128" s="190"/>
      <c r="N128" s="190"/>
      <c r="O128" s="190"/>
      <c r="P128" s="190"/>
      <c r="Q128" s="190"/>
      <c r="R128" s="190"/>
      <c r="S128" s="190"/>
      <c r="T128" s="190"/>
      <c r="U128" s="190"/>
      <c r="V128" s="190"/>
      <c r="W128" s="190"/>
      <c r="X128" s="190"/>
      <c r="Y128" s="190"/>
    </row>
    <row r="129" spans="1:25" ht="15.75">
      <c r="A129" s="247">
        <v>3</v>
      </c>
      <c r="B129" s="655">
        <v>8.455</v>
      </c>
      <c r="C129" s="656"/>
      <c r="D129" s="248" t="s">
        <v>149</v>
      </c>
      <c r="E129" s="673">
        <f t="shared" si="2"/>
        <v>15219</v>
      </c>
      <c r="F129" s="674"/>
      <c r="G129" s="669">
        <f t="shared" si="3"/>
        <v>0.9000000000014552</v>
      </c>
      <c r="H129" s="670"/>
      <c r="I129" s="245"/>
      <c r="J129" s="245"/>
      <c r="K129" s="245"/>
      <c r="L129" s="246"/>
      <c r="M129" s="190"/>
      <c r="N129" s="190"/>
      <c r="O129" s="190"/>
      <c r="P129" s="190"/>
      <c r="Q129" s="190"/>
      <c r="R129" s="190"/>
      <c r="S129" s="190"/>
      <c r="T129" s="190"/>
      <c r="U129" s="190"/>
      <c r="V129" s="190"/>
      <c r="W129" s="190"/>
      <c r="X129" s="190"/>
      <c r="Y129" s="190"/>
    </row>
    <row r="130" spans="1:25" ht="15.75">
      <c r="A130" s="247">
        <v>4</v>
      </c>
      <c r="B130" s="657">
        <v>8.4545</v>
      </c>
      <c r="C130" s="658"/>
      <c r="D130" s="248" t="s">
        <v>149</v>
      </c>
      <c r="E130" s="673">
        <f t="shared" si="2"/>
        <v>15218.099999999999</v>
      </c>
      <c r="F130" s="674"/>
      <c r="G130" s="669">
        <f t="shared" si="3"/>
        <v>-0.09000000000014552</v>
      </c>
      <c r="H130" s="670"/>
      <c r="I130" s="245"/>
      <c r="J130" s="245"/>
      <c r="K130" s="245"/>
      <c r="L130" s="383"/>
      <c r="M130" s="190"/>
      <c r="N130" s="190"/>
      <c r="O130" s="190"/>
      <c r="P130" s="190"/>
      <c r="Q130" s="190"/>
      <c r="R130" s="190"/>
      <c r="S130" s="190"/>
      <c r="T130" s="190"/>
      <c r="U130" s="190"/>
      <c r="V130" s="190"/>
      <c r="W130" s="190"/>
      <c r="X130" s="190"/>
      <c r="Y130" s="190"/>
    </row>
    <row r="131" spans="1:25" ht="15.75">
      <c r="A131" s="247">
        <v>5</v>
      </c>
      <c r="B131" s="641">
        <v>8.45455</v>
      </c>
      <c r="C131" s="642"/>
      <c r="D131" s="248" t="s">
        <v>149</v>
      </c>
      <c r="E131" s="673">
        <f t="shared" si="2"/>
        <v>15218.189999999999</v>
      </c>
      <c r="F131" s="674"/>
      <c r="G131" s="669">
        <f t="shared" si="3"/>
        <v>0.009000000000014552</v>
      </c>
      <c r="H131" s="670"/>
      <c r="I131" s="245"/>
      <c r="J131" s="245"/>
      <c r="K131" s="245"/>
      <c r="L131" s="246"/>
      <c r="M131" s="190"/>
      <c r="N131" s="190"/>
      <c r="O131" s="190"/>
      <c r="P131" s="190"/>
      <c r="Q131" s="190"/>
      <c r="R131" s="190"/>
      <c r="S131" s="190"/>
      <c r="T131" s="190"/>
      <c r="U131" s="190"/>
      <c r="V131" s="190"/>
      <c r="W131" s="190"/>
      <c r="X131" s="190"/>
      <c r="Y131" s="190"/>
    </row>
    <row r="132" spans="1:25" ht="15.75">
      <c r="A132" s="247">
        <v>6</v>
      </c>
      <c r="B132" s="645">
        <v>8.454545</v>
      </c>
      <c r="C132" s="646"/>
      <c r="D132" s="248" t="s">
        <v>149</v>
      </c>
      <c r="E132" s="673">
        <f t="shared" si="2"/>
        <v>15218.180999999999</v>
      </c>
      <c r="F132" s="674"/>
      <c r="G132" s="669">
        <f t="shared" si="3"/>
        <v>-0.0009000000009109499</v>
      </c>
      <c r="H132" s="670"/>
      <c r="I132" s="245"/>
      <c r="J132" s="718" t="s">
        <v>151</v>
      </c>
      <c r="K132" s="719"/>
      <c r="L132" s="246"/>
      <c r="M132" s="190"/>
      <c r="N132" s="190"/>
      <c r="O132" s="190"/>
      <c r="P132" s="190"/>
      <c r="Q132" s="190"/>
      <c r="R132" s="190"/>
      <c r="S132" s="190"/>
      <c r="T132" s="190"/>
      <c r="U132" s="190"/>
      <c r="V132" s="190"/>
      <c r="W132" s="190"/>
      <c r="X132" s="190"/>
      <c r="Y132" s="190"/>
    </row>
    <row r="133" spans="1:25" ht="15.75">
      <c r="A133" s="247">
        <v>7</v>
      </c>
      <c r="B133" s="647">
        <v>8.4545455</v>
      </c>
      <c r="C133" s="648"/>
      <c r="D133" s="248" t="s">
        <v>149</v>
      </c>
      <c r="E133" s="673">
        <f t="shared" si="2"/>
        <v>15218.1819</v>
      </c>
      <c r="F133" s="674"/>
      <c r="G133" s="669">
        <f t="shared" si="3"/>
        <v>9.000000136438757E-05</v>
      </c>
      <c r="H133" s="670"/>
      <c r="I133" s="245"/>
      <c r="J133" s="720"/>
      <c r="K133" s="721"/>
      <c r="L133" s="246"/>
      <c r="M133" s="190"/>
      <c r="N133" s="190"/>
      <c r="O133" s="190"/>
      <c r="P133" s="190"/>
      <c r="Q133" s="190"/>
      <c r="R133" s="190"/>
      <c r="S133" s="190"/>
      <c r="T133" s="190"/>
      <c r="U133" s="190"/>
      <c r="V133" s="190"/>
      <c r="W133" s="190"/>
      <c r="X133" s="190"/>
      <c r="Y133" s="190"/>
    </row>
    <row r="134" spans="1:25" ht="15.75">
      <c r="A134" s="247">
        <v>8</v>
      </c>
      <c r="B134" s="649">
        <v>8.45454545</v>
      </c>
      <c r="C134" s="650"/>
      <c r="D134" s="248" t="s">
        <v>149</v>
      </c>
      <c r="E134" s="673">
        <f t="shared" si="2"/>
        <v>15218.181809999998</v>
      </c>
      <c r="F134" s="674"/>
      <c r="G134" s="669">
        <f t="shared" si="3"/>
        <v>-9.0000012278324E-06</v>
      </c>
      <c r="H134" s="670"/>
      <c r="I134" s="245"/>
      <c r="J134" s="720"/>
      <c r="K134" s="721"/>
      <c r="L134" s="246"/>
      <c r="M134" s="190"/>
      <c r="N134" s="190"/>
      <c r="O134" s="190"/>
      <c r="P134" s="190"/>
      <c r="Q134" s="190"/>
      <c r="R134" s="190"/>
      <c r="S134" s="190"/>
      <c r="T134" s="190"/>
      <c r="U134" s="190"/>
      <c r="V134" s="190"/>
      <c r="W134" s="190"/>
      <c r="X134" s="190"/>
      <c r="Y134" s="190"/>
    </row>
    <row r="135" spans="1:25" ht="15.75">
      <c r="A135" s="247">
        <v>9</v>
      </c>
      <c r="B135" s="659">
        <v>8.454545455</v>
      </c>
      <c r="C135" s="660"/>
      <c r="D135" s="248" t="s">
        <v>149</v>
      </c>
      <c r="E135" s="673">
        <f t="shared" si="2"/>
        <v>15218.181819</v>
      </c>
      <c r="F135" s="674"/>
      <c r="G135" s="669">
        <f t="shared" si="3"/>
        <v>8.999995770864189E-07</v>
      </c>
      <c r="H135" s="670"/>
      <c r="I135" s="245"/>
      <c r="J135" s="720"/>
      <c r="K135" s="721"/>
      <c r="L135" s="246"/>
      <c r="M135" s="190"/>
      <c r="N135" s="190"/>
      <c r="O135" s="190"/>
      <c r="P135" s="190"/>
      <c r="Q135" s="190"/>
      <c r="R135" s="190"/>
      <c r="S135" s="190"/>
      <c r="T135" s="190"/>
      <c r="U135" s="190"/>
      <c r="V135" s="190"/>
      <c r="W135" s="190"/>
      <c r="X135" s="190"/>
      <c r="Y135" s="190"/>
    </row>
    <row r="136" spans="1:25" ht="15.75">
      <c r="A136" s="247">
        <v>10</v>
      </c>
      <c r="B136" s="661">
        <v>8.4545454545</v>
      </c>
      <c r="C136" s="662"/>
      <c r="D136" s="248" t="s">
        <v>149</v>
      </c>
      <c r="E136" s="673">
        <f t="shared" si="2"/>
        <v>15218.1818181</v>
      </c>
      <c r="F136" s="674"/>
      <c r="G136" s="669">
        <f t="shared" si="3"/>
        <v>-9.000177669804543E-08</v>
      </c>
      <c r="H136" s="670"/>
      <c r="I136" s="245"/>
      <c r="J136" s="722"/>
      <c r="K136" s="723"/>
      <c r="L136" s="246"/>
      <c r="M136" s="190"/>
      <c r="N136" s="190"/>
      <c r="O136" s="190"/>
      <c r="P136" s="190"/>
      <c r="Q136" s="190"/>
      <c r="R136" s="190"/>
      <c r="S136" s="190"/>
      <c r="T136" s="190"/>
      <c r="U136" s="190"/>
      <c r="V136" s="190"/>
      <c r="W136" s="190"/>
      <c r="X136" s="190"/>
      <c r="Y136" s="190"/>
    </row>
    <row r="137" spans="1:25" ht="15.75">
      <c r="A137" s="247">
        <v>11</v>
      </c>
      <c r="B137" s="663">
        <v>8.45454545455</v>
      </c>
      <c r="C137" s="663"/>
      <c r="D137" s="248" t="s">
        <v>149</v>
      </c>
      <c r="E137" s="673">
        <f t="shared" si="2"/>
        <v>15218.181818190002</v>
      </c>
      <c r="F137" s="674"/>
      <c r="G137" s="669">
        <f t="shared" si="3"/>
        <v>9.000359568744898E-09</v>
      </c>
      <c r="H137" s="670"/>
      <c r="I137" s="245"/>
      <c r="J137" s="245"/>
      <c r="K137" s="245"/>
      <c r="L137" s="246"/>
      <c r="M137" s="190"/>
      <c r="N137" s="190"/>
      <c r="O137" s="190"/>
      <c r="P137" s="190"/>
      <c r="Q137" s="190"/>
      <c r="R137" s="190"/>
      <c r="S137" s="190"/>
      <c r="T137" s="190"/>
      <c r="U137" s="190"/>
      <c r="V137" s="190"/>
      <c r="W137" s="190"/>
      <c r="X137" s="190"/>
      <c r="Y137" s="190"/>
    </row>
    <row r="138" spans="1:25" ht="15.75">
      <c r="A138" s="247">
        <v>12</v>
      </c>
      <c r="B138" s="664">
        <v>8.454545454545</v>
      </c>
      <c r="C138" s="665"/>
      <c r="D138" s="248" t="s">
        <v>149</v>
      </c>
      <c r="E138" s="673">
        <f t="shared" si="2"/>
        <v>15218.181818181001</v>
      </c>
      <c r="F138" s="674"/>
      <c r="G138" s="669">
        <f t="shared" si="3"/>
        <v>-8.985807653516531E-10</v>
      </c>
      <c r="H138" s="670"/>
      <c r="I138" s="245"/>
      <c r="J138" s="245"/>
      <c r="K138" s="245"/>
      <c r="L138" s="246"/>
      <c r="M138" s="190"/>
      <c r="N138" s="190"/>
      <c r="O138" s="190"/>
      <c r="P138" s="190"/>
      <c r="Q138" s="190"/>
      <c r="R138" s="190"/>
      <c r="S138" s="190"/>
      <c r="T138" s="190"/>
      <c r="U138" s="190"/>
      <c r="V138" s="190"/>
      <c r="W138" s="190"/>
      <c r="X138" s="190"/>
      <c r="Y138" s="190"/>
    </row>
    <row r="139" spans="1:25" ht="15.75">
      <c r="A139" s="247">
        <v>13</v>
      </c>
      <c r="B139" s="666">
        <v>8.4545454545455</v>
      </c>
      <c r="C139" s="667"/>
      <c r="D139" s="248" t="s">
        <v>149</v>
      </c>
      <c r="E139" s="673">
        <f t="shared" si="2"/>
        <v>15218.1818181819</v>
      </c>
      <c r="F139" s="674"/>
      <c r="G139" s="669">
        <f t="shared" si="3"/>
        <v>8.003553375601768E-11</v>
      </c>
      <c r="H139" s="670"/>
      <c r="I139" s="245"/>
      <c r="J139" s="245"/>
      <c r="K139" s="245"/>
      <c r="L139" s="246"/>
      <c r="M139" s="190"/>
      <c r="N139" s="190"/>
      <c r="O139" s="190"/>
      <c r="P139" s="190"/>
      <c r="Q139" s="190"/>
      <c r="R139" s="190"/>
      <c r="S139" s="190"/>
      <c r="T139" s="190"/>
      <c r="U139" s="190"/>
      <c r="V139" s="190"/>
      <c r="W139" s="190"/>
      <c r="X139" s="190"/>
      <c r="Y139" s="190"/>
    </row>
    <row r="140" spans="1:25" ht="15.75">
      <c r="A140" s="249">
        <v>14</v>
      </c>
      <c r="B140" s="679">
        <v>8.454545454545455</v>
      </c>
      <c r="C140" s="680"/>
      <c r="D140" s="250" t="s">
        <v>149</v>
      </c>
      <c r="E140" s="675">
        <f t="shared" si="2"/>
        <v>15218.18181818182</v>
      </c>
      <c r="F140" s="676"/>
      <c r="G140" s="671">
        <f t="shared" si="3"/>
        <v>0</v>
      </c>
      <c r="H140" s="672"/>
      <c r="I140" s="245" t="s">
        <v>152</v>
      </c>
      <c r="J140" s="245"/>
      <c r="K140" s="245"/>
      <c r="L140" s="246"/>
      <c r="M140" s="190"/>
      <c r="N140" s="190"/>
      <c r="O140" s="190"/>
      <c r="P140" s="190"/>
      <c r="Q140" s="190"/>
      <c r="R140" s="190"/>
      <c r="S140" s="190"/>
      <c r="T140" s="190"/>
      <c r="U140" s="190"/>
      <c r="V140" s="190"/>
      <c r="W140" s="190"/>
      <c r="X140" s="190"/>
      <c r="Y140" s="190"/>
    </row>
    <row r="141" spans="1:25" ht="15.75">
      <c r="A141" s="247">
        <v>15</v>
      </c>
      <c r="B141" s="669">
        <v>8.454545454545455</v>
      </c>
      <c r="C141" s="670"/>
      <c r="D141" s="248" t="s">
        <v>149</v>
      </c>
      <c r="E141" s="673">
        <f t="shared" si="2"/>
        <v>15218.18181818182</v>
      </c>
      <c r="F141" s="674"/>
      <c r="G141" s="669">
        <f t="shared" si="3"/>
        <v>0</v>
      </c>
      <c r="H141" s="670"/>
      <c r="I141" s="245"/>
      <c r="J141" s="245"/>
      <c r="K141" s="245"/>
      <c r="L141" s="246"/>
      <c r="M141" s="190"/>
      <c r="N141" s="190"/>
      <c r="O141" s="190"/>
      <c r="P141" s="190"/>
      <c r="Q141" s="190"/>
      <c r="R141" s="190"/>
      <c r="S141" s="190"/>
      <c r="T141" s="190"/>
      <c r="U141" s="190"/>
      <c r="V141" s="190"/>
      <c r="W141" s="190"/>
      <c r="X141" s="190"/>
      <c r="Y141" s="190"/>
    </row>
    <row r="142" spans="1:25" ht="15.75">
      <c r="A142" s="247">
        <v>16</v>
      </c>
      <c r="B142" s="681">
        <v>8.454545454545455</v>
      </c>
      <c r="C142" s="682"/>
      <c r="D142" s="248" t="s">
        <v>149</v>
      </c>
      <c r="E142" s="673">
        <f t="shared" si="2"/>
        <v>15218.18181818182</v>
      </c>
      <c r="F142" s="674"/>
      <c r="G142" s="669">
        <f>E142-E141</f>
        <v>0</v>
      </c>
      <c r="H142" s="670"/>
      <c r="I142" s="245"/>
      <c r="J142" s="245"/>
      <c r="K142" s="245"/>
      <c r="L142" s="246"/>
      <c r="M142" s="190"/>
      <c r="N142" s="190"/>
      <c r="O142" s="190"/>
      <c r="P142" s="190"/>
      <c r="Q142" s="190"/>
      <c r="R142" s="190"/>
      <c r="S142" s="190"/>
      <c r="T142" s="190"/>
      <c r="U142" s="190"/>
      <c r="V142" s="190"/>
      <c r="W142" s="190"/>
      <c r="X142" s="190"/>
      <c r="Y142" s="190"/>
    </row>
    <row r="143" spans="1:25" ht="15">
      <c r="A143" s="251" t="s">
        <v>153</v>
      </c>
      <c r="B143" s="245"/>
      <c r="C143" s="248"/>
      <c r="D143" s="245"/>
      <c r="E143" s="245"/>
      <c r="F143" s="245"/>
      <c r="G143" s="245"/>
      <c r="H143" s="245"/>
      <c r="I143" s="245"/>
      <c r="J143" s="245"/>
      <c r="K143" s="245"/>
      <c r="L143" s="246"/>
      <c r="M143" s="190"/>
      <c r="N143" s="190"/>
      <c r="O143" s="190"/>
      <c r="P143" s="190"/>
      <c r="Q143" s="190"/>
      <c r="R143" s="190"/>
      <c r="S143" s="190"/>
      <c r="T143" s="190"/>
      <c r="U143" s="190"/>
      <c r="V143" s="190"/>
      <c r="W143" s="190"/>
      <c r="X143" s="190"/>
      <c r="Y143" s="190"/>
    </row>
    <row r="144" spans="1:25" ht="15.75" thickBot="1">
      <c r="A144" s="252"/>
      <c r="B144" s="245"/>
      <c r="C144" s="245"/>
      <c r="D144" s="245"/>
      <c r="E144" s="245"/>
      <c r="F144" s="245"/>
      <c r="G144" s="245"/>
      <c r="H144" s="245"/>
      <c r="I144" s="245"/>
      <c r="J144" s="245"/>
      <c r="K144" s="245"/>
      <c r="L144" s="246"/>
      <c r="M144" s="190"/>
      <c r="N144" s="190"/>
      <c r="O144" s="190"/>
      <c r="P144" s="190"/>
      <c r="Q144" s="190"/>
      <c r="R144" s="190"/>
      <c r="S144" s="190"/>
      <c r="T144" s="190"/>
      <c r="U144" s="190"/>
      <c r="V144" s="190"/>
      <c r="W144" s="190"/>
      <c r="X144" s="190"/>
      <c r="Y144" s="190"/>
    </row>
    <row r="145" spans="1:25" ht="23.25">
      <c r="A145" s="253" t="s">
        <v>154</v>
      </c>
      <c r="B145" s="189"/>
      <c r="C145" s="189"/>
      <c r="D145" s="189"/>
      <c r="E145" s="189"/>
      <c r="F145" s="189"/>
      <c r="G145" s="189"/>
      <c r="H145" s="189"/>
      <c r="I145" s="189"/>
      <c r="J145" s="712" t="s">
        <v>53</v>
      </c>
      <c r="K145" s="713"/>
      <c r="L145" s="714"/>
      <c r="M145" s="190"/>
      <c r="N145" s="190"/>
      <c r="O145" s="190"/>
      <c r="P145" s="190"/>
      <c r="Q145" s="190"/>
      <c r="R145" s="190"/>
      <c r="S145" s="190"/>
      <c r="T145" s="190"/>
      <c r="U145" s="190"/>
      <c r="V145" s="190"/>
      <c r="W145" s="190"/>
      <c r="X145" s="190"/>
      <c r="Y145" s="190"/>
    </row>
    <row r="146" spans="1:25" ht="22.5" customHeight="1">
      <c r="A146" s="683" t="s">
        <v>173</v>
      </c>
      <c r="B146" s="684"/>
      <c r="C146" s="684"/>
      <c r="D146" s="684"/>
      <c r="E146" s="684"/>
      <c r="F146" s="684"/>
      <c r="G146" s="188"/>
      <c r="H146" s="188"/>
      <c r="I146" s="188"/>
      <c r="J146" s="715"/>
      <c r="K146" s="716"/>
      <c r="L146" s="717"/>
      <c r="M146" s="190"/>
      <c r="N146" s="190"/>
      <c r="O146" s="190"/>
      <c r="P146" s="190"/>
      <c r="Q146" s="190"/>
      <c r="R146" s="190"/>
      <c r="S146" s="190"/>
      <c r="T146" s="190"/>
      <c r="U146" s="190"/>
      <c r="V146" s="190"/>
      <c r="W146" s="190"/>
      <c r="X146" s="190"/>
      <c r="Y146" s="190"/>
    </row>
    <row r="147" spans="1:25" ht="15">
      <c r="A147" s="192"/>
      <c r="B147" s="188"/>
      <c r="C147" s="188"/>
      <c r="D147" s="188"/>
      <c r="E147" s="188"/>
      <c r="F147" s="188"/>
      <c r="G147" s="188"/>
      <c r="H147" s="188"/>
      <c r="I147" s="188"/>
      <c r="J147" s="192"/>
      <c r="K147" s="188"/>
      <c r="L147" s="193"/>
      <c r="M147" s="190"/>
      <c r="N147" s="190"/>
      <c r="O147" s="190"/>
      <c r="P147" s="190"/>
      <c r="Q147" s="190"/>
      <c r="R147" s="190"/>
      <c r="S147" s="190"/>
      <c r="T147" s="190"/>
      <c r="U147" s="190"/>
      <c r="V147" s="190"/>
      <c r="W147" s="190"/>
      <c r="X147" s="190"/>
      <c r="Y147" s="190"/>
    </row>
    <row r="148" spans="1:25" ht="15.75">
      <c r="A148" s="254" t="s">
        <v>155</v>
      </c>
      <c r="B148" s="255">
        <v>15</v>
      </c>
      <c r="C148" s="188"/>
      <c r="D148" s="188"/>
      <c r="E148" s="188"/>
      <c r="F148" s="188"/>
      <c r="G148" s="188"/>
      <c r="H148" s="188"/>
      <c r="I148" s="188"/>
      <c r="J148" s="192"/>
      <c r="K148" s="188"/>
      <c r="L148" s="193"/>
      <c r="M148" s="190"/>
      <c r="N148" s="190"/>
      <c r="O148" s="190"/>
      <c r="P148" s="190"/>
      <c r="Q148" s="190"/>
      <c r="R148" s="190"/>
      <c r="S148" s="190"/>
      <c r="T148" s="190"/>
      <c r="U148" s="190"/>
      <c r="V148" s="190"/>
      <c r="W148" s="190"/>
      <c r="X148" s="190"/>
      <c r="Y148" s="190"/>
    </row>
    <row r="149" spans="1:25" ht="15.75">
      <c r="A149" s="254" t="s">
        <v>156</v>
      </c>
      <c r="B149" s="256">
        <v>115</v>
      </c>
      <c r="C149" s="188"/>
      <c r="D149" s="188"/>
      <c r="E149" s="188"/>
      <c r="F149" s="188"/>
      <c r="G149" s="188"/>
      <c r="H149" s="188"/>
      <c r="I149" s="188"/>
      <c r="J149" s="192"/>
      <c r="K149" s="188"/>
      <c r="L149" s="193"/>
      <c r="M149" s="190"/>
      <c r="N149" s="190"/>
      <c r="O149" s="190"/>
      <c r="P149" s="190"/>
      <c r="Q149" s="190"/>
      <c r="R149" s="190"/>
      <c r="S149" s="190"/>
      <c r="T149" s="190"/>
      <c r="U149" s="190"/>
      <c r="V149" s="190"/>
      <c r="W149" s="190"/>
      <c r="X149" s="190"/>
      <c r="Y149" s="190"/>
    </row>
    <row r="150" spans="1:25" ht="15.75">
      <c r="A150" s="192" t="s">
        <v>90</v>
      </c>
      <c r="B150" s="677">
        <f>B149/B148</f>
        <v>7.666666666666667</v>
      </c>
      <c r="C150" s="678"/>
      <c r="D150" s="257" t="s">
        <v>157</v>
      </c>
      <c r="E150" s="257"/>
      <c r="F150" s="257"/>
      <c r="G150" s="257"/>
      <c r="H150" s="258"/>
      <c r="I150" s="188"/>
      <c r="J150" s="192"/>
      <c r="K150" s="188"/>
      <c r="L150" s="193"/>
      <c r="M150" s="190"/>
      <c r="N150" s="190"/>
      <c r="O150" s="190"/>
      <c r="P150" s="190"/>
      <c r="Q150" s="190"/>
      <c r="R150" s="190"/>
      <c r="S150" s="190"/>
      <c r="T150" s="190"/>
      <c r="U150" s="190"/>
      <c r="V150" s="190"/>
      <c r="W150" s="190"/>
      <c r="X150" s="190"/>
      <c r="Y150" s="190"/>
    </row>
    <row r="151" spans="1:25" ht="15">
      <c r="A151" s="192"/>
      <c r="B151" s="188"/>
      <c r="C151" s="188"/>
      <c r="D151" s="188"/>
      <c r="E151" s="188"/>
      <c r="F151" s="188"/>
      <c r="G151" s="188"/>
      <c r="H151" s="188"/>
      <c r="I151" s="188"/>
      <c r="J151" s="192"/>
      <c r="K151" s="188"/>
      <c r="L151" s="193"/>
      <c r="M151" s="190"/>
      <c r="N151" s="190"/>
      <c r="O151" s="190"/>
      <c r="P151" s="190"/>
      <c r="Q151" s="190"/>
      <c r="R151" s="190"/>
      <c r="S151" s="190"/>
      <c r="T151" s="190"/>
      <c r="U151" s="190"/>
      <c r="V151" s="190"/>
      <c r="W151" s="190"/>
      <c r="X151" s="190"/>
      <c r="Y151" s="190"/>
    </row>
    <row r="152" spans="1:25" ht="15.75">
      <c r="A152" s="192" t="s">
        <v>158</v>
      </c>
      <c r="B152" s="259">
        <v>1850</v>
      </c>
      <c r="C152" s="188" t="s">
        <v>174</v>
      </c>
      <c r="D152" s="188"/>
      <c r="E152" s="188"/>
      <c r="F152" s="188"/>
      <c r="G152" s="188"/>
      <c r="H152" s="188"/>
      <c r="I152" s="188"/>
      <c r="J152" s="192"/>
      <c r="K152" s="188"/>
      <c r="L152" s="193"/>
      <c r="M152" s="190"/>
      <c r="N152" s="190"/>
      <c r="O152" s="190"/>
      <c r="P152" s="190"/>
      <c r="Q152" s="190"/>
      <c r="R152" s="190"/>
      <c r="S152" s="190"/>
      <c r="T152" s="190"/>
      <c r="U152" s="190"/>
      <c r="V152" s="190"/>
      <c r="W152" s="190"/>
      <c r="X152" s="190"/>
      <c r="Y152" s="190"/>
    </row>
    <row r="153" spans="1:25" ht="15.75" thickBot="1">
      <c r="A153" s="192"/>
      <c r="B153" s="188"/>
      <c r="C153" s="188"/>
      <c r="D153" s="188"/>
      <c r="E153" s="188"/>
      <c r="F153" s="188"/>
      <c r="G153" s="188"/>
      <c r="H153" s="188"/>
      <c r="I153" s="188"/>
      <c r="J153" s="237"/>
      <c r="K153" s="238"/>
      <c r="L153" s="239"/>
      <c r="M153" s="190"/>
      <c r="N153" s="190"/>
      <c r="O153" s="190"/>
      <c r="P153" s="190"/>
      <c r="Q153" s="190"/>
      <c r="R153" s="190"/>
      <c r="S153" s="190"/>
      <c r="T153" s="190"/>
      <c r="U153" s="190"/>
      <c r="V153" s="190"/>
      <c r="W153" s="190"/>
      <c r="X153" s="190"/>
      <c r="Y153" s="190"/>
    </row>
    <row r="154" spans="1:25" ht="47.25">
      <c r="A154" s="260" t="s">
        <v>144</v>
      </c>
      <c r="B154" s="685" t="s">
        <v>145</v>
      </c>
      <c r="C154" s="603"/>
      <c r="D154" s="216" t="s">
        <v>175</v>
      </c>
      <c r="E154" s="686" t="s">
        <v>199</v>
      </c>
      <c r="F154" s="687"/>
      <c r="G154" s="685" t="s">
        <v>148</v>
      </c>
      <c r="H154" s="603"/>
      <c r="I154" s="188" t="s">
        <v>363</v>
      </c>
      <c r="J154" s="188"/>
      <c r="K154" s="188"/>
      <c r="L154" s="384"/>
      <c r="M154" s="190"/>
      <c r="N154" s="190"/>
      <c r="O154" s="190"/>
      <c r="P154" s="190"/>
      <c r="Q154" s="190"/>
      <c r="R154" s="190"/>
      <c r="S154" s="190"/>
      <c r="T154" s="190"/>
      <c r="U154" s="190"/>
      <c r="V154" s="190"/>
      <c r="W154" s="190"/>
      <c r="X154" s="190"/>
      <c r="Y154" s="190"/>
    </row>
    <row r="155" spans="1:25" ht="15.75">
      <c r="A155" s="261">
        <v>0</v>
      </c>
      <c r="B155" s="688" t="str">
        <f>FIXED($B$150,0)</f>
        <v>8</v>
      </c>
      <c r="C155" s="689"/>
      <c r="D155" s="262">
        <f>$B$152</f>
        <v>1850</v>
      </c>
      <c r="E155" s="690">
        <f>B155*$B$152</f>
        <v>14800</v>
      </c>
      <c r="F155" s="689"/>
      <c r="G155" s="691">
        <f aca="true" t="shared" si="4" ref="G155:G170">E155-E156</f>
        <v>555</v>
      </c>
      <c r="H155" s="692"/>
      <c r="I155" s="234" t="s">
        <v>159</v>
      </c>
      <c r="J155" s="188"/>
      <c r="K155" s="188"/>
      <c r="L155" s="193"/>
      <c r="M155" s="190"/>
      <c r="N155" s="190"/>
      <c r="O155" s="190"/>
      <c r="P155" s="190"/>
      <c r="Q155" s="190"/>
      <c r="R155" s="190"/>
      <c r="S155" s="190"/>
      <c r="T155" s="190"/>
      <c r="U155" s="190"/>
      <c r="V155" s="190"/>
      <c r="W155" s="190"/>
      <c r="X155" s="190"/>
      <c r="Y155" s="190"/>
    </row>
    <row r="156" spans="1:25" ht="15.75">
      <c r="A156" s="263">
        <v>1</v>
      </c>
      <c r="B156" s="602" t="str">
        <f>FIXED($B$150,1)</f>
        <v>7.7</v>
      </c>
      <c r="C156" s="603"/>
      <c r="D156" s="264">
        <f aca="true" t="shared" si="5" ref="D156:D171">$B$152</f>
        <v>1850</v>
      </c>
      <c r="E156" s="693">
        <f aca="true" t="shared" si="6" ref="E156:E171">B156*$B$152</f>
        <v>14245</v>
      </c>
      <c r="F156" s="694"/>
      <c r="G156" s="695">
        <f t="shared" si="4"/>
        <v>55.5</v>
      </c>
      <c r="H156" s="696"/>
      <c r="I156" s="188"/>
      <c r="J156" s="188"/>
      <c r="K156" s="188"/>
      <c r="L156" s="193"/>
      <c r="M156" s="190"/>
      <c r="N156" s="190"/>
      <c r="O156" s="190"/>
      <c r="P156" s="190"/>
      <c r="Q156" s="190"/>
      <c r="R156" s="190"/>
      <c r="S156" s="190"/>
      <c r="T156" s="190"/>
      <c r="U156" s="190"/>
      <c r="V156" s="190"/>
      <c r="W156" s="190"/>
      <c r="X156" s="190"/>
      <c r="Y156" s="190"/>
    </row>
    <row r="157" spans="1:25" ht="15.75">
      <c r="A157" s="265">
        <v>2</v>
      </c>
      <c r="B157" s="697" t="str">
        <f>FIXED($B$150,2)</f>
        <v>7.67</v>
      </c>
      <c r="C157" s="698"/>
      <c r="D157" s="266">
        <f t="shared" si="5"/>
        <v>1850</v>
      </c>
      <c r="E157" s="699">
        <f t="shared" si="6"/>
        <v>14189.5</v>
      </c>
      <c r="F157" s="700"/>
      <c r="G157" s="701">
        <f t="shared" si="4"/>
        <v>5.550000000001091</v>
      </c>
      <c r="H157" s="702"/>
      <c r="I157" s="234" t="s">
        <v>160</v>
      </c>
      <c r="J157" s="188"/>
      <c r="K157" s="188"/>
      <c r="L157" s="193"/>
      <c r="M157" s="190"/>
      <c r="N157" s="190"/>
      <c r="O157" s="190"/>
      <c r="P157" s="190"/>
      <c r="Q157" s="190"/>
      <c r="R157" s="190"/>
      <c r="S157" s="190"/>
      <c r="T157" s="190"/>
      <c r="U157" s="190"/>
      <c r="V157" s="190"/>
      <c r="W157" s="190"/>
      <c r="X157" s="190"/>
      <c r="Y157" s="190"/>
    </row>
    <row r="158" spans="1:25" ht="15.75">
      <c r="A158" s="263">
        <v>3</v>
      </c>
      <c r="B158" s="602" t="str">
        <f>FIXED($B$150,3)</f>
        <v>7.667</v>
      </c>
      <c r="C158" s="603"/>
      <c r="D158" s="264">
        <f t="shared" si="5"/>
        <v>1850</v>
      </c>
      <c r="E158" s="693">
        <f t="shared" si="6"/>
        <v>14183.949999999999</v>
      </c>
      <c r="F158" s="694"/>
      <c r="G158" s="695">
        <f t="shared" si="4"/>
        <v>0.555000000000291</v>
      </c>
      <c r="H158" s="696"/>
      <c r="I158" s="188"/>
      <c r="J158" s="188"/>
      <c r="K158" s="188"/>
      <c r="L158" s="193"/>
      <c r="M158" s="190"/>
      <c r="N158" s="190"/>
      <c r="O158" s="190"/>
      <c r="P158" s="190"/>
      <c r="Q158" s="190"/>
      <c r="R158" s="190"/>
      <c r="S158" s="190"/>
      <c r="T158" s="190"/>
      <c r="U158" s="190"/>
      <c r="V158" s="190"/>
      <c r="W158" s="190"/>
      <c r="X158" s="190"/>
      <c r="Y158" s="190"/>
    </row>
    <row r="159" spans="1:25" ht="15.75">
      <c r="A159" s="263">
        <v>4</v>
      </c>
      <c r="B159" s="602" t="str">
        <f>FIXED($B$150,4)</f>
        <v>7.6667</v>
      </c>
      <c r="C159" s="603"/>
      <c r="D159" s="264">
        <f t="shared" si="5"/>
        <v>1850</v>
      </c>
      <c r="E159" s="693">
        <f t="shared" si="6"/>
        <v>14183.394999999999</v>
      </c>
      <c r="F159" s="694"/>
      <c r="G159" s="695">
        <f t="shared" si="4"/>
        <v>0.05549999999857391</v>
      </c>
      <c r="H159" s="696"/>
      <c r="I159" s="188"/>
      <c r="J159" s="188"/>
      <c r="K159" s="188"/>
      <c r="L159" s="193"/>
      <c r="M159" s="190"/>
      <c r="N159" s="190"/>
      <c r="O159" s="190"/>
      <c r="P159" s="190"/>
      <c r="Q159" s="190"/>
      <c r="R159" s="190"/>
      <c r="S159" s="190"/>
      <c r="T159" s="190"/>
      <c r="U159" s="190"/>
      <c r="V159" s="190"/>
      <c r="W159" s="190"/>
      <c r="X159" s="190"/>
      <c r="Y159" s="190"/>
    </row>
    <row r="160" spans="1:25" ht="15.75">
      <c r="A160" s="261">
        <v>5</v>
      </c>
      <c r="B160" s="688" t="str">
        <f>FIXED($B$150,5)</f>
        <v>7.66667</v>
      </c>
      <c r="C160" s="689"/>
      <c r="D160" s="262">
        <f t="shared" si="5"/>
        <v>1850</v>
      </c>
      <c r="E160" s="690">
        <f t="shared" si="6"/>
        <v>14183.3395</v>
      </c>
      <c r="F160" s="689"/>
      <c r="G160" s="691">
        <f t="shared" si="4"/>
        <v>0.005549999999857391</v>
      </c>
      <c r="H160" s="692"/>
      <c r="I160" s="234" t="s">
        <v>161</v>
      </c>
      <c r="J160" s="188"/>
      <c r="K160" s="188"/>
      <c r="L160" s="193"/>
      <c r="M160" s="190"/>
      <c r="N160" s="190"/>
      <c r="O160" s="190"/>
      <c r="P160" s="190"/>
      <c r="Q160" s="190"/>
      <c r="R160" s="190"/>
      <c r="S160" s="190"/>
      <c r="T160" s="190"/>
      <c r="U160" s="190"/>
      <c r="V160" s="190"/>
      <c r="W160" s="190"/>
      <c r="X160" s="190"/>
      <c r="Y160" s="190"/>
    </row>
    <row r="161" spans="1:25" ht="15.75">
      <c r="A161" s="263">
        <v>6</v>
      </c>
      <c r="B161" s="602" t="str">
        <f>FIXED($B$150,6)</f>
        <v>7.666667</v>
      </c>
      <c r="C161" s="603"/>
      <c r="D161" s="264">
        <f t="shared" si="5"/>
        <v>1850</v>
      </c>
      <c r="E161" s="693">
        <f t="shared" si="6"/>
        <v>14183.33395</v>
      </c>
      <c r="F161" s="694"/>
      <c r="G161" s="703">
        <f t="shared" si="4"/>
        <v>0.0005549999987124465</v>
      </c>
      <c r="H161" s="704"/>
      <c r="I161" s="234" t="s">
        <v>162</v>
      </c>
      <c r="J161" s="188"/>
      <c r="K161" s="188"/>
      <c r="L161" s="193"/>
      <c r="M161" s="190"/>
      <c r="N161" s="190"/>
      <c r="O161" s="190"/>
      <c r="P161" s="190"/>
      <c r="Q161" s="190"/>
      <c r="R161" s="190"/>
      <c r="S161" s="190"/>
      <c r="T161" s="190"/>
      <c r="U161" s="190"/>
      <c r="V161" s="190"/>
      <c r="W161" s="190"/>
      <c r="X161" s="190"/>
      <c r="Y161" s="190"/>
    </row>
    <row r="162" spans="1:25" ht="15.75">
      <c r="A162" s="263">
        <v>7</v>
      </c>
      <c r="B162" s="602" t="str">
        <f>FIXED($B$150,7)</f>
        <v>7.6666667</v>
      </c>
      <c r="C162" s="603"/>
      <c r="D162" s="264">
        <f t="shared" si="5"/>
        <v>1850</v>
      </c>
      <c r="E162" s="693">
        <f t="shared" si="6"/>
        <v>14183.333395000001</v>
      </c>
      <c r="F162" s="694"/>
      <c r="G162" s="626">
        <f t="shared" si="4"/>
        <v>5.550000241782982E-05</v>
      </c>
      <c r="H162" s="627"/>
      <c r="I162" s="234" t="s">
        <v>163</v>
      </c>
      <c r="J162" s="188"/>
      <c r="K162" s="188"/>
      <c r="L162" s="193"/>
      <c r="M162" s="190"/>
      <c r="N162" s="190"/>
      <c r="O162" s="190"/>
      <c r="P162" s="190"/>
      <c r="Q162" s="190"/>
      <c r="R162" s="190"/>
      <c r="S162" s="190"/>
      <c r="T162" s="190"/>
      <c r="U162" s="190"/>
      <c r="V162" s="190"/>
      <c r="W162" s="190"/>
      <c r="X162" s="190"/>
      <c r="Y162" s="190"/>
    </row>
    <row r="163" spans="1:25" ht="15.75">
      <c r="A163" s="263">
        <v>8</v>
      </c>
      <c r="B163" s="602" t="str">
        <f>FIXED($B$150,8)</f>
        <v>7.66666667</v>
      </c>
      <c r="C163" s="603"/>
      <c r="D163" s="264">
        <f t="shared" si="5"/>
        <v>1850</v>
      </c>
      <c r="E163" s="693">
        <f t="shared" si="6"/>
        <v>14183.333339499999</v>
      </c>
      <c r="F163" s="694"/>
      <c r="G163" s="626">
        <f t="shared" si="4"/>
        <v>5.549998604692519E-06</v>
      </c>
      <c r="H163" s="627"/>
      <c r="I163" s="188"/>
      <c r="J163" s="188"/>
      <c r="K163" s="188"/>
      <c r="L163" s="193"/>
      <c r="M163" s="190"/>
      <c r="N163" s="190"/>
      <c r="O163" s="190"/>
      <c r="P163" s="190"/>
      <c r="Q163" s="190"/>
      <c r="R163" s="190"/>
      <c r="S163" s="190"/>
      <c r="T163" s="190"/>
      <c r="U163" s="190"/>
      <c r="V163" s="190"/>
      <c r="W163" s="190"/>
      <c r="X163" s="190"/>
      <c r="Y163" s="190"/>
    </row>
    <row r="164" spans="1:25" ht="15.75">
      <c r="A164" s="263">
        <v>9</v>
      </c>
      <c r="B164" s="602" t="str">
        <f>FIXED($B$150,9)</f>
        <v>7.666666667</v>
      </c>
      <c r="C164" s="603"/>
      <c r="D164" s="264">
        <f t="shared" si="5"/>
        <v>1850</v>
      </c>
      <c r="E164" s="693">
        <f t="shared" si="6"/>
        <v>14183.33333395</v>
      </c>
      <c r="F164" s="694"/>
      <c r="G164" s="626">
        <f t="shared" si="4"/>
        <v>5.549991328734905E-07</v>
      </c>
      <c r="H164" s="627"/>
      <c r="I164" s="188"/>
      <c r="J164" s="188"/>
      <c r="K164" s="188"/>
      <c r="L164" s="193"/>
      <c r="M164" s="190"/>
      <c r="N164" s="190"/>
      <c r="O164" s="190"/>
      <c r="P164" s="190"/>
      <c r="Q164" s="190"/>
      <c r="R164" s="190"/>
      <c r="S164" s="190"/>
      <c r="T164" s="190"/>
      <c r="U164" s="190"/>
      <c r="V164" s="190"/>
      <c r="W164" s="190"/>
      <c r="X164" s="190"/>
      <c r="Y164" s="190"/>
    </row>
    <row r="165" spans="1:25" ht="15.75">
      <c r="A165" s="263">
        <v>10</v>
      </c>
      <c r="B165" s="602" t="str">
        <f>FIXED($B$150,10)</f>
        <v>7.6666666667</v>
      </c>
      <c r="C165" s="603"/>
      <c r="D165" s="264">
        <f t="shared" si="5"/>
        <v>1850</v>
      </c>
      <c r="E165" s="693">
        <f t="shared" si="6"/>
        <v>14183.333333395001</v>
      </c>
      <c r="F165" s="694"/>
      <c r="G165" s="626">
        <f t="shared" si="4"/>
        <v>5.550100468099117E-08</v>
      </c>
      <c r="H165" s="627"/>
      <c r="I165" s="188"/>
      <c r="J165" s="188"/>
      <c r="K165" s="188"/>
      <c r="L165" s="193"/>
      <c r="M165" s="190"/>
      <c r="N165" s="190"/>
      <c r="O165" s="190"/>
      <c r="P165" s="190"/>
      <c r="Q165" s="190"/>
      <c r="R165" s="190"/>
      <c r="S165" s="190"/>
      <c r="T165" s="190"/>
      <c r="U165" s="190"/>
      <c r="V165" s="190"/>
      <c r="W165" s="190"/>
      <c r="X165" s="190"/>
      <c r="Y165" s="190"/>
    </row>
    <row r="166" spans="1:25" ht="15.75">
      <c r="A166" s="263">
        <v>11</v>
      </c>
      <c r="B166" s="602" t="str">
        <f>FIXED($B$150,11)</f>
        <v>7.66666666667</v>
      </c>
      <c r="C166" s="603"/>
      <c r="D166" s="264">
        <f t="shared" si="5"/>
        <v>1850</v>
      </c>
      <c r="E166" s="693">
        <f t="shared" si="6"/>
        <v>14183.3333333395</v>
      </c>
      <c r="F166" s="694"/>
      <c r="G166" s="626">
        <f t="shared" si="4"/>
        <v>5.549736670218408E-09</v>
      </c>
      <c r="H166" s="627"/>
      <c r="I166" s="188"/>
      <c r="J166" s="188"/>
      <c r="K166" s="188"/>
      <c r="L166" s="193"/>
      <c r="M166" s="190"/>
      <c r="N166" s="190"/>
      <c r="O166" s="190"/>
      <c r="P166" s="190"/>
      <c r="Q166" s="190"/>
      <c r="R166" s="190"/>
      <c r="S166" s="190"/>
      <c r="T166" s="190"/>
      <c r="U166" s="190"/>
      <c r="V166" s="190"/>
      <c r="W166" s="190"/>
      <c r="X166" s="190"/>
      <c r="Y166" s="190"/>
    </row>
    <row r="167" spans="1:25" ht="15.75">
      <c r="A167" s="263">
        <v>12</v>
      </c>
      <c r="B167" s="602" t="str">
        <f>FIXED($B$150,12)</f>
        <v>7.666666666667</v>
      </c>
      <c r="C167" s="603"/>
      <c r="D167" s="264">
        <f t="shared" si="5"/>
        <v>1850</v>
      </c>
      <c r="E167" s="693">
        <f t="shared" si="6"/>
        <v>14183.33333333395</v>
      </c>
      <c r="F167" s="694"/>
      <c r="G167" s="626">
        <f t="shared" si="4"/>
        <v>5.566107574850321E-10</v>
      </c>
      <c r="H167" s="627"/>
      <c r="I167" s="188"/>
      <c r="J167" s="188"/>
      <c r="K167" s="188"/>
      <c r="L167" s="193"/>
      <c r="M167" s="190"/>
      <c r="N167" s="190"/>
      <c r="O167" s="190"/>
      <c r="P167" s="190"/>
      <c r="Q167" s="190"/>
      <c r="R167" s="190"/>
      <c r="S167" s="190"/>
      <c r="T167" s="190"/>
      <c r="U167" s="190"/>
      <c r="V167" s="190"/>
      <c r="W167" s="190"/>
      <c r="X167" s="190"/>
      <c r="Y167" s="190"/>
    </row>
    <row r="168" spans="1:25" ht="15.75">
      <c r="A168" s="263">
        <v>13</v>
      </c>
      <c r="B168" s="602" t="str">
        <f>FIXED($B$150,13)</f>
        <v>7.6666666666667</v>
      </c>
      <c r="C168" s="603"/>
      <c r="D168" s="264">
        <f t="shared" si="5"/>
        <v>1850</v>
      </c>
      <c r="E168" s="693">
        <f t="shared" si="6"/>
        <v>14183.333333333394</v>
      </c>
      <c r="F168" s="694"/>
      <c r="G168" s="626">
        <f t="shared" si="4"/>
        <v>5.4569682106375694E-11</v>
      </c>
      <c r="H168" s="627"/>
      <c r="I168" s="188"/>
      <c r="J168" s="188"/>
      <c r="K168" s="188"/>
      <c r="L168" s="193"/>
      <c r="M168" s="190"/>
      <c r="N168" s="190"/>
      <c r="O168" s="190"/>
      <c r="P168" s="190"/>
      <c r="Q168" s="190"/>
      <c r="R168" s="190"/>
      <c r="S168" s="190"/>
      <c r="T168" s="190"/>
      <c r="U168" s="190"/>
      <c r="V168" s="190"/>
      <c r="W168" s="190"/>
      <c r="X168" s="190"/>
      <c r="Y168" s="190"/>
    </row>
    <row r="169" spans="1:25" ht="15.75">
      <c r="A169" s="261">
        <v>14</v>
      </c>
      <c r="B169" s="688" t="str">
        <f>FIXED($B$150,14)</f>
        <v>7.66666666666667</v>
      </c>
      <c r="C169" s="689"/>
      <c r="D169" s="262">
        <f t="shared" si="5"/>
        <v>1850</v>
      </c>
      <c r="E169" s="690">
        <f t="shared" si="6"/>
        <v>14183.33333333334</v>
      </c>
      <c r="F169" s="689"/>
      <c r="G169" s="705">
        <f t="shared" si="4"/>
        <v>0</v>
      </c>
      <c r="H169" s="706"/>
      <c r="I169" s="234" t="s">
        <v>164</v>
      </c>
      <c r="J169" s="188"/>
      <c r="K169" s="188"/>
      <c r="L169" s="193"/>
      <c r="M169" s="190"/>
      <c r="N169" s="190"/>
      <c r="O169" s="190"/>
      <c r="P169" s="190"/>
      <c r="Q169" s="190"/>
      <c r="R169" s="190"/>
      <c r="S169" s="190"/>
      <c r="T169" s="190"/>
      <c r="U169" s="190"/>
      <c r="V169" s="190"/>
      <c r="W169" s="190"/>
      <c r="X169" s="190"/>
      <c r="Y169" s="190"/>
    </row>
    <row r="170" spans="1:25" ht="15.75">
      <c r="A170" s="263">
        <v>15</v>
      </c>
      <c r="B170" s="602" t="str">
        <f>FIXED($B$150,15)</f>
        <v>7.666666666666670</v>
      </c>
      <c r="C170" s="603"/>
      <c r="D170" s="264">
        <f t="shared" si="5"/>
        <v>1850</v>
      </c>
      <c r="E170" s="693">
        <f t="shared" si="6"/>
        <v>14183.33333333334</v>
      </c>
      <c r="F170" s="694"/>
      <c r="G170" s="707">
        <f t="shared" si="4"/>
        <v>0</v>
      </c>
      <c r="H170" s="708"/>
      <c r="I170" s="234" t="s">
        <v>165</v>
      </c>
      <c r="J170" s="188"/>
      <c r="K170" s="188"/>
      <c r="L170" s="193"/>
      <c r="M170" s="190"/>
      <c r="N170" s="190"/>
      <c r="O170" s="190"/>
      <c r="P170" s="190"/>
      <c r="Q170" s="190"/>
      <c r="R170" s="190"/>
      <c r="S170" s="190"/>
      <c r="T170" s="190"/>
      <c r="U170" s="190"/>
      <c r="V170" s="190"/>
      <c r="W170" s="190"/>
      <c r="X170" s="190"/>
      <c r="Y170" s="190"/>
    </row>
    <row r="171" spans="1:25" ht="15.75">
      <c r="A171" s="263">
        <v>16</v>
      </c>
      <c r="B171" s="602" t="str">
        <f>FIXED($B$150,16)</f>
        <v>7.6666666666666700</v>
      </c>
      <c r="C171" s="603"/>
      <c r="D171" s="264">
        <f t="shared" si="5"/>
        <v>1850</v>
      </c>
      <c r="E171" s="693">
        <f t="shared" si="6"/>
        <v>14183.33333333334</v>
      </c>
      <c r="F171" s="694"/>
      <c r="G171" s="707">
        <f>E171-E170</f>
        <v>0</v>
      </c>
      <c r="H171" s="708"/>
      <c r="I171" s="188"/>
      <c r="J171" s="188"/>
      <c r="K171" s="188"/>
      <c r="L171" s="193"/>
      <c r="M171" s="190"/>
      <c r="N171" s="190"/>
      <c r="O171" s="190"/>
      <c r="P171" s="190"/>
      <c r="Q171" s="190"/>
      <c r="R171" s="190"/>
      <c r="S171" s="190"/>
      <c r="T171" s="190"/>
      <c r="U171" s="190"/>
      <c r="V171" s="190"/>
      <c r="W171" s="190"/>
      <c r="X171" s="190"/>
      <c r="Y171" s="190"/>
    </row>
    <row r="172" spans="1:25" ht="15">
      <c r="A172" s="267" t="s">
        <v>153</v>
      </c>
      <c r="B172" s="188"/>
      <c r="C172" s="218"/>
      <c r="D172" s="188"/>
      <c r="E172" s="188"/>
      <c r="F172" s="188"/>
      <c r="G172" s="188"/>
      <c r="H172" s="188"/>
      <c r="I172" s="188"/>
      <c r="J172" s="188"/>
      <c r="K172" s="188"/>
      <c r="L172" s="193"/>
      <c r="M172" s="190"/>
      <c r="N172" s="190"/>
      <c r="O172" s="190"/>
      <c r="P172" s="190"/>
      <c r="Q172" s="190"/>
      <c r="R172" s="190"/>
      <c r="S172" s="190"/>
      <c r="T172" s="190"/>
      <c r="U172" s="190"/>
      <c r="V172" s="190"/>
      <c r="W172" s="190"/>
      <c r="X172" s="190"/>
      <c r="Y172" s="190"/>
    </row>
    <row r="173" spans="1:25" ht="15.75" thickBot="1">
      <c r="A173" s="237"/>
      <c r="B173" s="238"/>
      <c r="C173" s="238"/>
      <c r="D173" s="238"/>
      <c r="E173" s="238"/>
      <c r="F173" s="238"/>
      <c r="G173" s="238"/>
      <c r="H173" s="238"/>
      <c r="I173" s="238"/>
      <c r="J173" s="238"/>
      <c r="K173" s="238"/>
      <c r="L173" s="239"/>
      <c r="M173" s="190"/>
      <c r="N173" s="190"/>
      <c r="O173" s="190"/>
      <c r="P173" s="190"/>
      <c r="Q173" s="190"/>
      <c r="R173" s="190"/>
      <c r="S173" s="190"/>
      <c r="T173" s="190"/>
      <c r="U173" s="190"/>
      <c r="V173" s="190"/>
      <c r="W173" s="190"/>
      <c r="X173" s="190"/>
      <c r="Y173" s="190"/>
    </row>
    <row r="174" spans="1:25" ht="15">
      <c r="A174" s="190"/>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row>
    <row r="175" spans="1:25" ht="15">
      <c r="A175" s="268" t="s">
        <v>205</v>
      </c>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row>
    <row r="176" spans="1:25" ht="15">
      <c r="A176" s="190"/>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row>
    <row r="177" spans="1:25" ht="15">
      <c r="A177" s="190"/>
      <c r="B177" s="190"/>
      <c r="C177" s="190"/>
      <c r="D177" s="190"/>
      <c r="E177" s="190"/>
      <c r="F177" s="190"/>
      <c r="G177" s="190"/>
      <c r="H177" s="190"/>
      <c r="I177" s="190"/>
      <c r="J177" s="190"/>
      <c r="K177" s="190"/>
      <c r="L177" s="385"/>
      <c r="M177" s="190"/>
      <c r="N177" s="190"/>
      <c r="O177" s="190"/>
      <c r="P177" s="190"/>
      <c r="Q177" s="190"/>
      <c r="R177" s="190"/>
      <c r="S177" s="190"/>
      <c r="T177" s="190"/>
      <c r="U177" s="190"/>
      <c r="V177" s="190"/>
      <c r="W177" s="190"/>
      <c r="X177" s="190"/>
      <c r="Y177" s="190"/>
    </row>
    <row r="178" spans="1:25" ht="15">
      <c r="A178" s="190"/>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row>
    <row r="179" spans="1:25" ht="15">
      <c r="A179" s="190"/>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row>
    <row r="180" spans="1:25" ht="15">
      <c r="A180" s="190"/>
      <c r="B180" s="190"/>
      <c r="C180" s="190"/>
      <c r="D180" s="190"/>
      <c r="E180" s="190"/>
      <c r="F180" s="190"/>
      <c r="G180" s="190"/>
      <c r="H180" s="190"/>
      <c r="I180" s="268" t="s">
        <v>166</v>
      </c>
      <c r="J180" s="190"/>
      <c r="K180" s="190"/>
      <c r="L180" s="190"/>
      <c r="M180" s="190"/>
      <c r="N180" s="190"/>
      <c r="O180" s="190"/>
      <c r="P180" s="190"/>
      <c r="Q180" s="190"/>
      <c r="R180" s="190"/>
      <c r="S180" s="190"/>
      <c r="T180" s="190"/>
      <c r="U180" s="190"/>
      <c r="V180" s="190"/>
      <c r="W180" s="190"/>
      <c r="X180" s="190"/>
      <c r="Y180" s="190"/>
    </row>
    <row r="181" spans="1:25" ht="15">
      <c r="A181" s="190"/>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row>
    <row r="182" spans="1:25" ht="15">
      <c r="A182" s="190"/>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row>
    <row r="183" spans="1:25" ht="15">
      <c r="A183" s="190"/>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row>
    <row r="184" spans="1:25" ht="15">
      <c r="A184" s="190"/>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row>
    <row r="185" spans="1:25" ht="15">
      <c r="A185" s="190"/>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row>
    <row r="186" spans="1:25" ht="15">
      <c r="A186" s="190"/>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row>
    <row r="187" spans="1:25" ht="15">
      <c r="A187" s="190"/>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row>
    <row r="188" spans="1:25" ht="15">
      <c r="A188" s="190"/>
      <c r="B188" s="190"/>
      <c r="C188" s="190"/>
      <c r="D188" s="190"/>
      <c r="E188" s="190"/>
      <c r="F188" s="190"/>
      <c r="G188" s="190"/>
      <c r="H188" s="190"/>
      <c r="I188" s="190"/>
      <c r="J188" s="190"/>
      <c r="K188" s="190"/>
      <c r="L188" s="190"/>
      <c r="M188" s="190"/>
      <c r="N188" s="190"/>
      <c r="O188" s="190"/>
      <c r="P188" s="190"/>
      <c r="Q188" s="190"/>
      <c r="R188" s="190"/>
      <c r="S188" s="190"/>
      <c r="T188" s="190"/>
      <c r="U188" s="190"/>
      <c r="V188" s="190"/>
      <c r="W188" s="190"/>
      <c r="X188" s="190"/>
      <c r="Y188" s="190"/>
    </row>
    <row r="189" spans="1:25" ht="15">
      <c r="A189" s="190"/>
      <c r="B189" s="190"/>
      <c r="C189" s="190"/>
      <c r="D189" s="190"/>
      <c r="E189" s="190"/>
      <c r="F189" s="190"/>
      <c r="G189" s="190"/>
      <c r="H189" s="190"/>
      <c r="I189" s="190"/>
      <c r="J189" s="190"/>
      <c r="K189" s="190"/>
      <c r="L189" s="190"/>
      <c r="M189" s="190"/>
      <c r="N189" s="190"/>
      <c r="O189" s="190"/>
      <c r="P189" s="190"/>
      <c r="Q189" s="190"/>
      <c r="R189" s="190"/>
      <c r="S189" s="190"/>
      <c r="T189" s="190"/>
      <c r="U189" s="190"/>
      <c r="V189" s="190"/>
      <c r="W189" s="190"/>
      <c r="X189" s="190"/>
      <c r="Y189" s="190"/>
    </row>
    <row r="190" spans="1:25" ht="15">
      <c r="A190" s="190"/>
      <c r="B190" s="190"/>
      <c r="C190" s="190"/>
      <c r="D190" s="190"/>
      <c r="E190" s="190"/>
      <c r="F190" s="190"/>
      <c r="G190" s="190"/>
      <c r="H190" s="190"/>
      <c r="I190" s="190"/>
      <c r="J190" s="190"/>
      <c r="K190" s="190"/>
      <c r="L190" s="190"/>
      <c r="M190" s="190"/>
      <c r="N190" s="190"/>
      <c r="O190" s="190"/>
      <c r="P190" s="190"/>
      <c r="Q190" s="190"/>
      <c r="R190" s="190"/>
      <c r="S190" s="190"/>
      <c r="T190" s="190"/>
      <c r="U190" s="190"/>
      <c r="V190" s="190"/>
      <c r="W190" s="190"/>
      <c r="X190" s="190"/>
      <c r="Y190" s="190"/>
    </row>
    <row r="191" spans="1:25" ht="15">
      <c r="A191" s="190"/>
      <c r="B191" s="190"/>
      <c r="C191" s="190"/>
      <c r="D191" s="190"/>
      <c r="E191" s="190"/>
      <c r="F191" s="190"/>
      <c r="G191" s="190"/>
      <c r="H191" s="190"/>
      <c r="I191" s="190"/>
      <c r="J191" s="190"/>
      <c r="K191" s="190"/>
      <c r="L191" s="190"/>
      <c r="M191" s="190"/>
      <c r="N191" s="190"/>
      <c r="O191" s="190"/>
      <c r="P191" s="190"/>
      <c r="Q191" s="190"/>
      <c r="R191" s="190"/>
      <c r="S191" s="190"/>
      <c r="T191" s="190"/>
      <c r="U191" s="190"/>
      <c r="V191" s="190"/>
      <c r="W191" s="190"/>
      <c r="X191" s="190"/>
      <c r="Y191" s="190"/>
    </row>
    <row r="192" spans="1:25" ht="15">
      <c r="A192" s="190"/>
      <c r="B192" s="190"/>
      <c r="C192" s="190"/>
      <c r="D192" s="190"/>
      <c r="E192" s="190"/>
      <c r="F192" s="190"/>
      <c r="G192" s="190"/>
      <c r="H192" s="190"/>
      <c r="I192" s="190"/>
      <c r="J192" s="190"/>
      <c r="K192" s="190"/>
      <c r="L192" s="190"/>
      <c r="M192" s="190"/>
      <c r="N192" s="190"/>
      <c r="O192" s="190"/>
      <c r="P192" s="190"/>
      <c r="Q192" s="190"/>
      <c r="R192" s="190"/>
      <c r="S192" s="190"/>
      <c r="T192" s="190"/>
      <c r="U192" s="190"/>
      <c r="V192" s="190"/>
      <c r="W192" s="190"/>
      <c r="X192" s="190"/>
      <c r="Y192" s="190"/>
    </row>
    <row r="193" spans="1:25" ht="15">
      <c r="A193" s="190"/>
      <c r="B193" s="190"/>
      <c r="C193" s="190"/>
      <c r="D193" s="190"/>
      <c r="E193" s="190"/>
      <c r="F193" s="190"/>
      <c r="G193" s="190"/>
      <c r="H193" s="190"/>
      <c r="I193" s="190"/>
      <c r="J193" s="190"/>
      <c r="K193" s="190"/>
      <c r="L193" s="190"/>
      <c r="M193" s="190"/>
      <c r="N193" s="190"/>
      <c r="O193" s="190"/>
      <c r="P193" s="190"/>
      <c r="Q193" s="190"/>
      <c r="R193" s="190"/>
      <c r="S193" s="190"/>
      <c r="T193" s="190"/>
      <c r="U193" s="190"/>
      <c r="V193" s="190"/>
      <c r="W193" s="190"/>
      <c r="X193" s="190"/>
      <c r="Y193" s="190"/>
    </row>
    <row r="194" spans="1:25" ht="15">
      <c r="A194" s="190"/>
      <c r="B194" s="190"/>
      <c r="C194" s="190"/>
      <c r="D194" s="190"/>
      <c r="E194" s="190"/>
      <c r="F194" s="190"/>
      <c r="G194" s="190"/>
      <c r="H194" s="190"/>
      <c r="I194" s="190"/>
      <c r="J194" s="190"/>
      <c r="K194" s="190"/>
      <c r="L194" s="190"/>
      <c r="M194" s="190"/>
      <c r="N194" s="190"/>
      <c r="O194" s="190"/>
      <c r="P194" s="190"/>
      <c r="Q194" s="190"/>
      <c r="R194" s="190"/>
      <c r="S194" s="190"/>
      <c r="T194" s="190"/>
      <c r="U194" s="190"/>
      <c r="V194" s="190"/>
      <c r="W194" s="190"/>
      <c r="X194" s="190"/>
      <c r="Y194" s="190"/>
    </row>
    <row r="195" spans="1:25" ht="15">
      <c r="A195" s="190"/>
      <c r="B195" s="190"/>
      <c r="C195" s="190"/>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row>
    <row r="196" spans="1:25" ht="15">
      <c r="A196" s="190"/>
      <c r="B196" s="190"/>
      <c r="C196" s="190"/>
      <c r="D196" s="190"/>
      <c r="E196" s="190"/>
      <c r="F196" s="190"/>
      <c r="G196" s="190"/>
      <c r="H196" s="190"/>
      <c r="I196" s="190"/>
      <c r="J196" s="190"/>
      <c r="K196" s="190"/>
      <c r="L196" s="190"/>
      <c r="M196" s="190"/>
      <c r="N196" s="190"/>
      <c r="O196" s="190"/>
      <c r="P196" s="190"/>
      <c r="Q196" s="190"/>
      <c r="R196" s="190"/>
      <c r="S196" s="190"/>
      <c r="T196" s="190"/>
      <c r="U196" s="190"/>
      <c r="V196" s="190"/>
      <c r="W196" s="190"/>
      <c r="X196" s="190"/>
      <c r="Y196" s="190"/>
    </row>
    <row r="197" spans="1:25" ht="15">
      <c r="A197" s="190"/>
      <c r="B197" s="190"/>
      <c r="C197" s="190"/>
      <c r="D197" s="190"/>
      <c r="E197" s="190"/>
      <c r="F197" s="190"/>
      <c r="G197" s="190"/>
      <c r="H197" s="190"/>
      <c r="I197" s="190"/>
      <c r="J197" s="190"/>
      <c r="K197" s="190"/>
      <c r="L197" s="190"/>
      <c r="M197" s="190"/>
      <c r="N197" s="190"/>
      <c r="O197" s="190"/>
      <c r="P197" s="190"/>
      <c r="Q197" s="190"/>
      <c r="R197" s="190"/>
      <c r="S197" s="190"/>
      <c r="T197" s="190"/>
      <c r="U197" s="190"/>
      <c r="V197" s="190"/>
      <c r="W197" s="190"/>
      <c r="X197" s="190"/>
      <c r="Y197" s="190"/>
    </row>
    <row r="198" spans="1:25" ht="15">
      <c r="A198" s="190"/>
      <c r="B198" s="190"/>
      <c r="C198" s="190"/>
      <c r="D198" s="190"/>
      <c r="E198" s="190"/>
      <c r="F198" s="190"/>
      <c r="G198" s="190"/>
      <c r="H198" s="190"/>
      <c r="I198" s="190"/>
      <c r="J198" s="190"/>
      <c r="K198" s="190"/>
      <c r="L198" s="190"/>
      <c r="M198" s="190"/>
      <c r="N198" s="190"/>
      <c r="O198" s="190"/>
      <c r="P198" s="190"/>
      <c r="Q198" s="190"/>
      <c r="R198" s="190"/>
      <c r="S198" s="190"/>
      <c r="T198" s="190"/>
      <c r="U198" s="190"/>
      <c r="V198" s="190"/>
      <c r="W198" s="190"/>
      <c r="X198" s="190"/>
      <c r="Y198" s="190"/>
    </row>
    <row r="199" spans="1:25" ht="15">
      <c r="A199" s="190"/>
      <c r="B199" s="190"/>
      <c r="C199" s="190"/>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row>
    <row r="200" spans="1:25" ht="15">
      <c r="A200" s="190"/>
      <c r="B200" s="190"/>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row>
    <row r="201" spans="1:25" ht="15">
      <c r="A201" s="190"/>
      <c r="B201" s="190"/>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row>
    <row r="202" spans="1:25" ht="15">
      <c r="A202" s="190"/>
      <c r="B202" s="190"/>
      <c r="C202" s="190"/>
      <c r="D202" s="190"/>
      <c r="E202" s="190"/>
      <c r="F202" s="190"/>
      <c r="G202" s="190"/>
      <c r="H202" s="190"/>
      <c r="I202" s="190"/>
      <c r="J202" s="190"/>
      <c r="K202" s="190"/>
      <c r="L202" s="190"/>
      <c r="M202" s="190"/>
      <c r="N202" s="190"/>
      <c r="O202" s="190"/>
      <c r="P202" s="190"/>
      <c r="Q202" s="190"/>
      <c r="R202" s="190"/>
      <c r="S202" s="190"/>
      <c r="T202" s="190"/>
      <c r="U202" s="190"/>
      <c r="V202" s="190"/>
      <c r="W202" s="190"/>
      <c r="X202" s="190"/>
      <c r="Y202" s="190"/>
    </row>
    <row r="203" spans="1:25" ht="15">
      <c r="A203" s="190"/>
      <c r="B203" s="190"/>
      <c r="C203" s="190"/>
      <c r="D203" s="190"/>
      <c r="E203" s="190"/>
      <c r="F203" s="190"/>
      <c r="G203" s="190"/>
      <c r="H203" s="190"/>
      <c r="I203" s="190"/>
      <c r="J203" s="190"/>
      <c r="K203" s="190"/>
      <c r="L203" s="190"/>
      <c r="M203" s="190"/>
      <c r="N203" s="190"/>
      <c r="O203" s="190"/>
      <c r="P203" s="190"/>
      <c r="Q203" s="190"/>
      <c r="R203" s="190"/>
      <c r="S203" s="190"/>
      <c r="T203" s="190"/>
      <c r="U203" s="190"/>
      <c r="V203" s="190"/>
      <c r="W203" s="190"/>
      <c r="X203" s="190"/>
      <c r="Y203" s="190"/>
    </row>
    <row r="204" spans="1:25" ht="15">
      <c r="A204" s="190"/>
      <c r="B204" s="190"/>
      <c r="C204" s="190"/>
      <c r="D204" s="190"/>
      <c r="E204" s="190"/>
      <c r="F204" s="190"/>
      <c r="G204" s="190"/>
      <c r="H204" s="190"/>
      <c r="I204" s="190"/>
      <c r="J204" s="190"/>
      <c r="K204" s="190"/>
      <c r="L204" s="190"/>
      <c r="M204" s="190"/>
      <c r="N204" s="190"/>
      <c r="O204" s="190"/>
      <c r="P204" s="190"/>
      <c r="Q204" s="190"/>
      <c r="R204" s="190"/>
      <c r="S204" s="190"/>
      <c r="T204" s="190"/>
      <c r="U204" s="190"/>
      <c r="V204" s="190"/>
      <c r="W204" s="190"/>
      <c r="X204" s="190"/>
      <c r="Y204" s="190"/>
    </row>
    <row r="205" spans="1:25" ht="15">
      <c r="A205" s="190"/>
      <c r="B205" s="190"/>
      <c r="C205" s="190"/>
      <c r="D205" s="190"/>
      <c r="E205" s="190"/>
      <c r="F205" s="190"/>
      <c r="G205" s="190"/>
      <c r="H205" s="190"/>
      <c r="I205" s="190"/>
      <c r="J205" s="190"/>
      <c r="K205" s="190"/>
      <c r="L205" s="190"/>
      <c r="M205" s="190"/>
      <c r="N205" s="190"/>
      <c r="O205" s="190"/>
      <c r="P205" s="190"/>
      <c r="Q205" s="190"/>
      <c r="R205" s="190"/>
      <c r="S205" s="190"/>
      <c r="T205" s="190"/>
      <c r="U205" s="190"/>
      <c r="V205" s="190"/>
      <c r="W205" s="190"/>
      <c r="X205" s="190"/>
      <c r="Y205" s="190"/>
    </row>
    <row r="206" spans="1:25" ht="15">
      <c r="A206" s="190"/>
      <c r="B206" s="190"/>
      <c r="C206" s="190"/>
      <c r="D206" s="190"/>
      <c r="E206" s="190"/>
      <c r="F206" s="190"/>
      <c r="G206" s="190"/>
      <c r="H206" s="190"/>
      <c r="I206" s="190"/>
      <c r="J206" s="190"/>
      <c r="K206" s="190"/>
      <c r="L206" s="190"/>
      <c r="M206" s="190"/>
      <c r="N206" s="190"/>
      <c r="O206" s="190"/>
      <c r="P206" s="190"/>
      <c r="Q206" s="190"/>
      <c r="R206" s="190"/>
      <c r="S206" s="190"/>
      <c r="T206" s="190"/>
      <c r="U206" s="190"/>
      <c r="V206" s="190"/>
      <c r="W206" s="190"/>
      <c r="X206" s="190"/>
      <c r="Y206" s="190"/>
    </row>
    <row r="207" spans="1:25" ht="15">
      <c r="A207" s="190"/>
      <c r="B207" s="190"/>
      <c r="C207" s="190"/>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row>
    <row r="208" spans="1:25" ht="15">
      <c r="A208" s="190"/>
      <c r="B208" s="190"/>
      <c r="C208" s="190"/>
      <c r="D208" s="190"/>
      <c r="E208" s="190"/>
      <c r="F208" s="190"/>
      <c r="G208" s="190"/>
      <c r="H208" s="190"/>
      <c r="I208" s="190"/>
      <c r="J208" s="190"/>
      <c r="K208" s="190"/>
      <c r="L208" s="190"/>
      <c r="M208" s="190"/>
      <c r="N208" s="190"/>
      <c r="O208" s="190"/>
      <c r="P208" s="190"/>
      <c r="Q208" s="190"/>
      <c r="R208" s="190"/>
      <c r="S208" s="190"/>
      <c r="T208" s="190"/>
      <c r="U208" s="190"/>
      <c r="V208" s="190"/>
      <c r="W208" s="190"/>
      <c r="X208" s="190"/>
      <c r="Y208" s="190"/>
    </row>
    <row r="209" spans="1:25" ht="15">
      <c r="A209" s="190"/>
      <c r="B209" s="190"/>
      <c r="C209" s="190"/>
      <c r="D209" s="190"/>
      <c r="E209" s="190"/>
      <c r="F209" s="190"/>
      <c r="G209" s="190"/>
      <c r="H209" s="190"/>
      <c r="I209" s="190"/>
      <c r="J209" s="190"/>
      <c r="K209" s="190"/>
      <c r="L209" s="190"/>
      <c r="M209" s="190"/>
      <c r="N209" s="190"/>
      <c r="O209" s="190"/>
      <c r="P209" s="190"/>
      <c r="Q209" s="190"/>
      <c r="R209" s="190"/>
      <c r="S209" s="190"/>
      <c r="T209" s="190"/>
      <c r="U209" s="190"/>
      <c r="V209" s="190"/>
      <c r="W209" s="190"/>
      <c r="X209" s="190"/>
      <c r="Y209" s="190"/>
    </row>
    <row r="210" spans="1:25" ht="15">
      <c r="A210" s="190"/>
      <c r="B210" s="190"/>
      <c r="C210" s="190"/>
      <c r="D210" s="190"/>
      <c r="E210" s="190"/>
      <c r="F210" s="190"/>
      <c r="G210" s="190"/>
      <c r="H210" s="190"/>
      <c r="I210" s="190"/>
      <c r="J210" s="190"/>
      <c r="K210" s="190"/>
      <c r="L210" s="190"/>
      <c r="M210" s="190"/>
      <c r="N210" s="190"/>
      <c r="O210" s="190"/>
      <c r="P210" s="190"/>
      <c r="Q210" s="190"/>
      <c r="R210" s="190"/>
      <c r="S210" s="190"/>
      <c r="T210" s="190"/>
      <c r="U210" s="190"/>
      <c r="V210" s="190"/>
      <c r="W210" s="190"/>
      <c r="X210" s="190"/>
      <c r="Y210" s="190"/>
    </row>
    <row r="211" spans="1:25" ht="15">
      <c r="A211" s="190"/>
      <c r="B211" s="190"/>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row>
    <row r="212" spans="1:25" ht="15">
      <c r="A212" s="190"/>
      <c r="B212" s="190"/>
      <c r="C212" s="190"/>
      <c r="D212" s="190"/>
      <c r="E212" s="190"/>
      <c r="F212" s="190"/>
      <c r="G212" s="190"/>
      <c r="H212" s="190"/>
      <c r="I212" s="190"/>
      <c r="J212" s="190"/>
      <c r="K212" s="190"/>
      <c r="L212" s="190"/>
      <c r="M212" s="190"/>
      <c r="N212" s="190"/>
      <c r="O212" s="190"/>
      <c r="P212" s="190"/>
      <c r="Q212" s="190"/>
      <c r="R212" s="190"/>
      <c r="S212" s="190"/>
      <c r="T212" s="190"/>
      <c r="U212" s="190"/>
      <c r="V212" s="190"/>
      <c r="W212" s="190"/>
      <c r="X212" s="190"/>
      <c r="Y212" s="190"/>
    </row>
    <row r="213" spans="1:25" ht="15">
      <c r="A213" s="190"/>
      <c r="B213" s="190"/>
      <c r="C213" s="190"/>
      <c r="D213" s="190"/>
      <c r="E213" s="190"/>
      <c r="F213" s="190"/>
      <c r="G213" s="190"/>
      <c r="H213" s="190"/>
      <c r="I213" s="190"/>
      <c r="J213" s="190"/>
      <c r="K213" s="190"/>
      <c r="L213" s="190"/>
      <c r="M213" s="190"/>
      <c r="N213" s="190"/>
      <c r="O213" s="190"/>
      <c r="P213" s="190"/>
      <c r="Q213" s="190"/>
      <c r="R213" s="190"/>
      <c r="S213" s="190"/>
      <c r="T213" s="190"/>
      <c r="U213" s="190"/>
      <c r="V213" s="190"/>
      <c r="W213" s="190"/>
      <c r="X213" s="190"/>
      <c r="Y213" s="190"/>
    </row>
    <row r="214" spans="1:25" ht="15">
      <c r="A214" s="190"/>
      <c r="B214" s="190"/>
      <c r="C214" s="190"/>
      <c r="D214" s="190"/>
      <c r="E214" s="190"/>
      <c r="F214" s="190"/>
      <c r="G214" s="190"/>
      <c r="H214" s="190"/>
      <c r="I214" s="190"/>
      <c r="J214" s="190"/>
      <c r="K214" s="190"/>
      <c r="L214" s="190"/>
      <c r="M214" s="190"/>
      <c r="N214" s="190"/>
      <c r="O214" s="190"/>
      <c r="P214" s="190"/>
      <c r="Q214" s="190"/>
      <c r="R214" s="190"/>
      <c r="S214" s="190"/>
      <c r="T214" s="190"/>
      <c r="U214" s="190"/>
      <c r="V214" s="190"/>
      <c r="W214" s="190"/>
      <c r="X214" s="190"/>
      <c r="Y214" s="190"/>
    </row>
    <row r="215" spans="1:25" ht="15">
      <c r="A215" s="190"/>
      <c r="B215" s="190"/>
      <c r="C215" s="190"/>
      <c r="D215" s="190"/>
      <c r="E215" s="190"/>
      <c r="F215" s="190"/>
      <c r="G215" s="190"/>
      <c r="H215" s="190"/>
      <c r="I215" s="190"/>
      <c r="J215" s="190"/>
      <c r="K215" s="190"/>
      <c r="L215" s="190"/>
      <c r="M215" s="190"/>
      <c r="N215" s="190"/>
      <c r="O215" s="190"/>
      <c r="P215" s="190"/>
      <c r="Q215" s="190"/>
      <c r="R215" s="190"/>
      <c r="S215" s="190"/>
      <c r="T215" s="190"/>
      <c r="U215" s="190"/>
      <c r="V215" s="190"/>
      <c r="W215" s="190"/>
      <c r="X215" s="190"/>
      <c r="Y215" s="190"/>
    </row>
    <row r="216" spans="1:25" ht="15">
      <c r="A216" s="190"/>
      <c r="B216" s="190"/>
      <c r="C216" s="190"/>
      <c r="D216" s="190"/>
      <c r="E216" s="190"/>
      <c r="F216" s="190"/>
      <c r="G216" s="190"/>
      <c r="H216" s="190"/>
      <c r="I216" s="190"/>
      <c r="J216" s="190"/>
      <c r="K216" s="190"/>
      <c r="L216" s="190"/>
      <c r="M216" s="190"/>
      <c r="N216" s="190"/>
      <c r="O216" s="190"/>
      <c r="P216" s="190"/>
      <c r="Q216" s="190"/>
      <c r="R216" s="190"/>
      <c r="S216" s="190"/>
      <c r="T216" s="190"/>
      <c r="U216" s="190"/>
      <c r="V216" s="190"/>
      <c r="W216" s="190"/>
      <c r="X216" s="190"/>
      <c r="Y216" s="190"/>
    </row>
    <row r="217" spans="1:25" ht="15">
      <c r="A217" s="190"/>
      <c r="B217" s="190"/>
      <c r="C217" s="190"/>
      <c r="D217" s="190"/>
      <c r="E217" s="190"/>
      <c r="F217" s="190"/>
      <c r="G217" s="190"/>
      <c r="H217" s="190"/>
      <c r="I217" s="190"/>
      <c r="J217" s="190"/>
      <c r="K217" s="190"/>
      <c r="L217" s="190"/>
      <c r="M217" s="190"/>
      <c r="N217" s="190"/>
      <c r="O217" s="190"/>
      <c r="P217" s="190"/>
      <c r="Q217" s="190"/>
      <c r="R217" s="190"/>
      <c r="S217" s="190"/>
      <c r="T217" s="190"/>
      <c r="U217" s="190"/>
      <c r="V217" s="190"/>
      <c r="W217" s="190"/>
      <c r="X217" s="190"/>
      <c r="Y217" s="190"/>
    </row>
    <row r="218" spans="1:25" ht="15">
      <c r="A218" s="190"/>
      <c r="B218" s="190"/>
      <c r="C218" s="190"/>
      <c r="D218" s="190"/>
      <c r="E218" s="190"/>
      <c r="F218" s="190"/>
      <c r="G218" s="190"/>
      <c r="H218" s="190"/>
      <c r="I218" s="190"/>
      <c r="J218" s="190"/>
      <c r="K218" s="190"/>
      <c r="L218" s="190"/>
      <c r="M218" s="190"/>
      <c r="N218" s="190"/>
      <c r="O218" s="190"/>
      <c r="P218" s="190"/>
      <c r="Q218" s="190"/>
      <c r="R218" s="190"/>
      <c r="S218" s="190"/>
      <c r="T218" s="190"/>
      <c r="U218" s="190"/>
      <c r="V218" s="190"/>
      <c r="W218" s="190"/>
      <c r="X218" s="190"/>
      <c r="Y218" s="190"/>
    </row>
    <row r="219" spans="1:25" ht="15">
      <c r="A219" s="190"/>
      <c r="B219" s="190"/>
      <c r="C219" s="190"/>
      <c r="D219" s="190"/>
      <c r="E219" s="190"/>
      <c r="F219" s="190"/>
      <c r="G219" s="190"/>
      <c r="H219" s="190"/>
      <c r="I219" s="190"/>
      <c r="J219" s="190"/>
      <c r="K219" s="190"/>
      <c r="L219" s="190"/>
      <c r="M219" s="190"/>
      <c r="N219" s="190"/>
      <c r="O219" s="190"/>
      <c r="P219" s="190"/>
      <c r="Q219" s="190"/>
      <c r="R219" s="190"/>
      <c r="S219" s="190"/>
      <c r="T219" s="190"/>
      <c r="U219" s="190"/>
      <c r="V219" s="190"/>
      <c r="W219" s="190"/>
      <c r="X219" s="190"/>
      <c r="Y219" s="190"/>
    </row>
    <row r="220" spans="1:25" ht="15">
      <c r="A220" s="190"/>
      <c r="B220" s="190"/>
      <c r="C220" s="190"/>
      <c r="D220" s="190"/>
      <c r="E220" s="190"/>
      <c r="F220" s="190"/>
      <c r="G220" s="190"/>
      <c r="H220" s="190"/>
      <c r="I220" s="190"/>
      <c r="J220" s="190"/>
      <c r="K220" s="190"/>
      <c r="L220" s="190"/>
      <c r="M220" s="190"/>
      <c r="N220" s="190"/>
      <c r="O220" s="190"/>
      <c r="P220" s="190"/>
      <c r="Q220" s="190"/>
      <c r="R220" s="190"/>
      <c r="S220" s="190"/>
      <c r="T220" s="190"/>
      <c r="U220" s="190"/>
      <c r="V220" s="190"/>
      <c r="W220" s="190"/>
      <c r="X220" s="190"/>
      <c r="Y220" s="190"/>
    </row>
    <row r="221" spans="1:25" ht="15">
      <c r="A221" s="190"/>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row>
    <row r="222" spans="1:25" ht="15">
      <c r="A222" s="190"/>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row>
  </sheetData>
  <sheetProtection password="C7F6" sheet="1" objects="1" scenarios="1" selectLockedCells="1"/>
  <mergeCells count="151">
    <mergeCell ref="C1:I3"/>
    <mergeCell ref="K1:M2"/>
    <mergeCell ref="J145:L146"/>
    <mergeCell ref="E135:F135"/>
    <mergeCell ref="E136:F136"/>
    <mergeCell ref="E137:F137"/>
    <mergeCell ref="E138:F138"/>
    <mergeCell ref="E126:F126"/>
    <mergeCell ref="E127:F127"/>
    <mergeCell ref="J132:K136"/>
    <mergeCell ref="B170:C170"/>
    <mergeCell ref="E170:F170"/>
    <mergeCell ref="G170:H170"/>
    <mergeCell ref="B171:C171"/>
    <mergeCell ref="E171:F171"/>
    <mergeCell ref="G171:H171"/>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58:C158"/>
    <mergeCell ref="E158:F158"/>
    <mergeCell ref="G158:H158"/>
    <mergeCell ref="B159:C159"/>
    <mergeCell ref="E159:F159"/>
    <mergeCell ref="G159:H159"/>
    <mergeCell ref="B156:C156"/>
    <mergeCell ref="E156:F156"/>
    <mergeCell ref="G156:H156"/>
    <mergeCell ref="B157:C157"/>
    <mergeCell ref="E157:F157"/>
    <mergeCell ref="G157:H157"/>
    <mergeCell ref="B154:C154"/>
    <mergeCell ref="E154:F154"/>
    <mergeCell ref="G154:H154"/>
    <mergeCell ref="B155:C155"/>
    <mergeCell ref="E155:F155"/>
    <mergeCell ref="G155:H155"/>
    <mergeCell ref="B150:C150"/>
    <mergeCell ref="E139:F139"/>
    <mergeCell ref="E140:F140"/>
    <mergeCell ref="E141:F141"/>
    <mergeCell ref="E142:F142"/>
    <mergeCell ref="B139:C139"/>
    <mergeCell ref="B140:C140"/>
    <mergeCell ref="B141:C141"/>
    <mergeCell ref="B142:C142"/>
    <mergeCell ref="A146:F146"/>
    <mergeCell ref="E128:F128"/>
    <mergeCell ref="E129:F129"/>
    <mergeCell ref="E130:F130"/>
    <mergeCell ref="E131:F131"/>
    <mergeCell ref="E132:F132"/>
    <mergeCell ref="E133:F133"/>
    <mergeCell ref="E134:F134"/>
    <mergeCell ref="G139:H139"/>
    <mergeCell ref="G140:H140"/>
    <mergeCell ref="G141:H141"/>
    <mergeCell ref="G142:H142"/>
    <mergeCell ref="G135:H135"/>
    <mergeCell ref="G136:H136"/>
    <mergeCell ref="G137:H137"/>
    <mergeCell ref="G138:H138"/>
    <mergeCell ref="G131:H131"/>
    <mergeCell ref="G132:H132"/>
    <mergeCell ref="G133:H133"/>
    <mergeCell ref="G134:H134"/>
    <mergeCell ref="G127:H127"/>
    <mergeCell ref="G128:H128"/>
    <mergeCell ref="G129:H129"/>
    <mergeCell ref="G130:H130"/>
    <mergeCell ref="E125:F125"/>
    <mergeCell ref="G125:H125"/>
    <mergeCell ref="G126:H126"/>
    <mergeCell ref="B126:C126"/>
    <mergeCell ref="B135:C135"/>
    <mergeCell ref="B136:C136"/>
    <mergeCell ref="B137:C137"/>
    <mergeCell ref="B138:C138"/>
    <mergeCell ref="B132:C132"/>
    <mergeCell ref="B133:C133"/>
    <mergeCell ref="B134:C134"/>
    <mergeCell ref="B127:C127"/>
    <mergeCell ref="B128:C128"/>
    <mergeCell ref="B129:C129"/>
    <mergeCell ref="B130:C130"/>
    <mergeCell ref="C102:D102"/>
    <mergeCell ref="C103:D103"/>
    <mergeCell ref="C101:D101"/>
    <mergeCell ref="B131:C131"/>
    <mergeCell ref="B125:C125"/>
    <mergeCell ref="F80:G80"/>
    <mergeCell ref="F81:G81"/>
    <mergeCell ref="F82:G82"/>
    <mergeCell ref="F83:G83"/>
    <mergeCell ref="F76:G76"/>
    <mergeCell ref="F77:G77"/>
    <mergeCell ref="F78:G78"/>
    <mergeCell ref="F79:G79"/>
    <mergeCell ref="C83:D83"/>
    <mergeCell ref="F67:G67"/>
    <mergeCell ref="F68:G68"/>
    <mergeCell ref="F69:G69"/>
    <mergeCell ref="F70:G70"/>
    <mergeCell ref="F71:G71"/>
    <mergeCell ref="F72:G72"/>
    <mergeCell ref="F73:G73"/>
    <mergeCell ref="F74:G74"/>
    <mergeCell ref="F75:G75"/>
    <mergeCell ref="C79:D79"/>
    <mergeCell ref="C80:D80"/>
    <mergeCell ref="C81:D81"/>
    <mergeCell ref="C82:D82"/>
    <mergeCell ref="C75:D75"/>
    <mergeCell ref="C76:D76"/>
    <mergeCell ref="C77:D77"/>
    <mergeCell ref="C78:D78"/>
    <mergeCell ref="C71:D71"/>
    <mergeCell ref="C72:D72"/>
    <mergeCell ref="C73:D73"/>
    <mergeCell ref="C74:D74"/>
    <mergeCell ref="C67:D67"/>
    <mergeCell ref="C68:D68"/>
    <mergeCell ref="C69:D69"/>
    <mergeCell ref="C70:D70"/>
  </mergeCells>
  <printOptions/>
  <pageMargins left="0.75" right="0.53" top="0.61" bottom="0.53" header="0.5" footer="0.5"/>
  <pageSetup fitToHeight="4" horizontalDpi="300" verticalDpi="300" orientation="portrait" scale="54" r:id="rId2"/>
  <headerFooter alignWithMargins="0">
    <oddFooter>&amp;LModel Avionics  Copyright 2006</oddFooter>
  </headerFooter>
  <rowBreaks count="2" manualBreakCount="2">
    <brk id="56" max="12" man="1"/>
    <brk id="123" max="12" man="1"/>
  </rowBreaks>
  <drawing r:id="rId1"/>
</worksheet>
</file>

<file path=xl/worksheets/sheet6.xml><?xml version="1.0" encoding="utf-8"?>
<worksheet xmlns="http://schemas.openxmlformats.org/spreadsheetml/2006/main" xmlns:r="http://schemas.openxmlformats.org/officeDocument/2006/relationships">
  <sheetPr codeName="Sheet10">
    <tabColor indexed="11"/>
    <pageSetUpPr fitToPage="1"/>
  </sheetPr>
  <dimension ref="A1:Y145"/>
  <sheetViews>
    <sheetView showGridLines="0" showRowColHeaders="0" zoomScale="116" zoomScaleNormal="116" workbookViewId="0" topLeftCell="A1">
      <selection activeCell="L6" sqref="L6"/>
    </sheetView>
  </sheetViews>
  <sheetFormatPr defaultColWidth="9.140625" defaultRowHeight="12.75"/>
  <cols>
    <col min="1" max="1" width="5.57421875" style="191" customWidth="1"/>
    <col min="2" max="2" width="5.8515625" style="191" customWidth="1"/>
    <col min="3" max="4" width="12.140625" style="191" bestFit="1" customWidth="1"/>
    <col min="5" max="6" width="11.421875" style="191" customWidth="1"/>
    <col min="7" max="7" width="12.8515625" style="191" bestFit="1" customWidth="1"/>
    <col min="8" max="10" width="11.421875" style="191" customWidth="1"/>
    <col min="11" max="11" width="12.8515625" style="191" bestFit="1" customWidth="1"/>
    <col min="12" max="13" width="11.421875" style="191" customWidth="1"/>
    <col min="14" max="14" width="13.00390625" style="191" customWidth="1"/>
    <col min="15" max="16384" width="11.421875" style="191" customWidth="1"/>
  </cols>
  <sheetData>
    <row r="1" spans="1:22" ht="114" customHeight="1" thickBot="1">
      <c r="A1" s="269"/>
      <c r="B1" s="269"/>
      <c r="C1" s="269"/>
      <c r="D1" s="190"/>
      <c r="E1" s="758" t="s">
        <v>200</v>
      </c>
      <c r="F1" s="758"/>
      <c r="G1" s="190"/>
      <c r="H1" s="190"/>
      <c r="I1" s="190"/>
      <c r="J1" s="190"/>
      <c r="K1" s="190"/>
      <c r="L1" s="190"/>
      <c r="M1" s="190"/>
      <c r="N1" s="190"/>
      <c r="O1" s="187"/>
      <c r="P1" s="187"/>
      <c r="Q1" s="187"/>
      <c r="R1" s="187"/>
      <c r="S1" s="187"/>
      <c r="T1" s="187"/>
      <c r="U1" s="187"/>
      <c r="V1" s="187"/>
    </row>
    <row r="2" spans="1:22" ht="26.25">
      <c r="A2" s="270" t="s">
        <v>201</v>
      </c>
      <c r="B2" s="271"/>
      <c r="C2" s="271"/>
      <c r="D2" s="271"/>
      <c r="E2" s="271"/>
      <c r="F2" s="271"/>
      <c r="G2" s="271"/>
      <c r="H2" s="271"/>
      <c r="I2" s="272"/>
      <c r="J2" s="770" t="s">
        <v>202</v>
      </c>
      <c r="K2" s="771"/>
      <c r="L2" s="272"/>
      <c r="M2" s="272"/>
      <c r="N2" s="273"/>
      <c r="O2" s="187"/>
      <c r="P2" s="187"/>
      <c r="Q2" s="187"/>
      <c r="R2" s="187"/>
      <c r="S2" s="187"/>
      <c r="T2" s="187"/>
      <c r="U2" s="187"/>
      <c r="V2" s="187"/>
    </row>
    <row r="3" spans="1:22" ht="15">
      <c r="A3" s="274"/>
      <c r="B3" s="275"/>
      <c r="C3" s="275"/>
      <c r="D3" s="275"/>
      <c r="E3" s="275"/>
      <c r="F3" s="275"/>
      <c r="G3" s="275"/>
      <c r="H3" s="275"/>
      <c r="I3" s="276"/>
      <c r="J3" s="772"/>
      <c r="K3" s="772"/>
      <c r="L3" s="276"/>
      <c r="M3" s="276"/>
      <c r="N3" s="277"/>
      <c r="O3" s="187"/>
      <c r="P3" s="187"/>
      <c r="Q3" s="187"/>
      <c r="R3" s="187"/>
      <c r="S3" s="187"/>
      <c r="T3" s="187"/>
      <c r="U3" s="187"/>
      <c r="V3" s="187"/>
    </row>
    <row r="4" spans="1:22" ht="15.75">
      <c r="A4" s="278" t="s">
        <v>219</v>
      </c>
      <c r="B4" s="275"/>
      <c r="C4" s="275"/>
      <c r="D4" s="275"/>
      <c r="E4" s="275"/>
      <c r="F4" s="275"/>
      <c r="G4" s="275"/>
      <c r="H4" s="275"/>
      <c r="I4" s="276"/>
      <c r="J4" s="276"/>
      <c r="K4" s="276"/>
      <c r="L4" s="276"/>
      <c r="M4" s="276"/>
      <c r="N4" s="277"/>
      <c r="O4" s="187"/>
      <c r="P4" s="187"/>
      <c r="Q4" s="187"/>
      <c r="R4" s="187"/>
      <c r="S4" s="187"/>
      <c r="T4" s="187"/>
      <c r="U4" s="187"/>
      <c r="V4" s="187"/>
    </row>
    <row r="5" spans="1:22" ht="15.75" thickBot="1">
      <c r="A5" s="279"/>
      <c r="B5" s="276"/>
      <c r="C5" s="276"/>
      <c r="D5" s="276"/>
      <c r="E5" s="276"/>
      <c r="F5" s="276"/>
      <c r="G5" s="276"/>
      <c r="H5" s="276"/>
      <c r="I5" s="276"/>
      <c r="J5" s="276"/>
      <c r="K5" s="276"/>
      <c r="L5" s="276"/>
      <c r="M5" s="276"/>
      <c r="N5" s="277"/>
      <c r="O5" s="187"/>
      <c r="P5" s="187"/>
      <c r="Q5" s="187"/>
      <c r="R5" s="187"/>
      <c r="S5" s="187"/>
      <c r="T5" s="187"/>
      <c r="U5" s="187"/>
      <c r="V5" s="187"/>
    </row>
    <row r="6" spans="1:22" ht="24" thickBot="1">
      <c r="A6" s="731" t="s">
        <v>220</v>
      </c>
      <c r="B6" s="732"/>
      <c r="C6" s="732"/>
      <c r="D6" s="732"/>
      <c r="E6" s="732"/>
      <c r="F6" s="732"/>
      <c r="G6" s="732"/>
      <c r="H6" s="732"/>
      <c r="I6" s="727" t="s">
        <v>221</v>
      </c>
      <c r="J6" s="728"/>
      <c r="K6" s="728"/>
      <c r="L6" s="280">
        <v>11</v>
      </c>
      <c r="M6" s="281" t="s">
        <v>375</v>
      </c>
      <c r="N6" s="282" t="s">
        <v>222</v>
      </c>
      <c r="O6" s="187"/>
      <c r="P6" s="187"/>
      <c r="Q6" s="187"/>
      <c r="R6" s="187"/>
      <c r="S6" s="187"/>
      <c r="T6" s="187"/>
      <c r="U6" s="187"/>
      <c r="V6" s="187"/>
    </row>
    <row r="7" spans="1:22" ht="24" thickBot="1">
      <c r="A7" s="731" t="s">
        <v>223</v>
      </c>
      <c r="B7" s="732"/>
      <c r="C7" s="732"/>
      <c r="D7" s="732"/>
      <c r="E7" s="732"/>
      <c r="F7" s="732"/>
      <c r="G7" s="732"/>
      <c r="H7" s="732"/>
      <c r="I7" s="729" t="s">
        <v>325</v>
      </c>
      <c r="J7" s="730"/>
      <c r="K7" s="730"/>
      <c r="L7" s="283">
        <v>93</v>
      </c>
      <c r="M7" s="284" t="s">
        <v>375</v>
      </c>
      <c r="N7" s="282" t="s">
        <v>222</v>
      </c>
      <c r="O7" s="187"/>
      <c r="P7" s="187"/>
      <c r="Q7" s="187"/>
      <c r="R7" s="187"/>
      <c r="S7" s="187"/>
      <c r="T7" s="187"/>
      <c r="U7" s="187"/>
      <c r="V7" s="187"/>
    </row>
    <row r="8" spans="1:22" ht="23.25">
      <c r="A8" s="731" t="s">
        <v>224</v>
      </c>
      <c r="B8" s="732"/>
      <c r="C8" s="732"/>
      <c r="D8" s="732"/>
      <c r="E8" s="732"/>
      <c r="F8" s="732"/>
      <c r="G8" s="732"/>
      <c r="H8" s="732"/>
      <c r="I8" s="285"/>
      <c r="J8" s="285"/>
      <c r="K8" s="285"/>
      <c r="L8" s="285"/>
      <c r="M8" s="285"/>
      <c r="N8" s="277"/>
      <c r="O8" s="187"/>
      <c r="P8" s="187"/>
      <c r="Q8" s="187"/>
      <c r="R8" s="187"/>
      <c r="S8" s="187"/>
      <c r="T8" s="187"/>
      <c r="U8" s="187"/>
      <c r="V8" s="187"/>
    </row>
    <row r="9" spans="1:22" ht="15.75" thickBot="1">
      <c r="A9" s="286"/>
      <c r="B9" s="287"/>
      <c r="C9" s="287"/>
      <c r="D9" s="287"/>
      <c r="E9" s="287"/>
      <c r="F9" s="276"/>
      <c r="G9" s="276"/>
      <c r="H9" s="276"/>
      <c r="I9" s="276"/>
      <c r="J9" s="276"/>
      <c r="K9" s="276"/>
      <c r="L9" s="276"/>
      <c r="M9" s="276"/>
      <c r="N9" s="277"/>
      <c r="O9" s="187"/>
      <c r="P9" s="187"/>
      <c r="Q9" s="187"/>
      <c r="R9" s="187"/>
      <c r="S9" s="187"/>
      <c r="T9" s="187"/>
      <c r="U9" s="187"/>
      <c r="V9" s="187"/>
    </row>
    <row r="10" spans="1:22" ht="24" thickBot="1">
      <c r="A10" s="288"/>
      <c r="B10" s="289"/>
      <c r="C10" s="724" t="s">
        <v>225</v>
      </c>
      <c r="D10" s="725"/>
      <c r="E10" s="725"/>
      <c r="F10" s="725"/>
      <c r="G10" s="725"/>
      <c r="H10" s="725"/>
      <c r="I10" s="725"/>
      <c r="J10" s="725"/>
      <c r="K10" s="725"/>
      <c r="L10" s="725"/>
      <c r="M10" s="726"/>
      <c r="N10" s="277"/>
      <c r="O10" s="187"/>
      <c r="P10" s="187"/>
      <c r="Q10" s="187"/>
      <c r="R10" s="187"/>
      <c r="S10" s="187"/>
      <c r="T10" s="187"/>
      <c r="U10" s="187"/>
      <c r="V10" s="187"/>
    </row>
    <row r="11" spans="1:22" ht="27" thickBot="1">
      <c r="A11" s="290"/>
      <c r="B11" s="291"/>
      <c r="C11" s="292">
        <f>L7</f>
        <v>93</v>
      </c>
      <c r="D11" s="292">
        <f aca="true" t="shared" si="0" ref="D11:M11">C11+1</f>
        <v>94</v>
      </c>
      <c r="E11" s="292">
        <f t="shared" si="0"/>
        <v>95</v>
      </c>
      <c r="F11" s="292">
        <f t="shared" si="0"/>
        <v>96</v>
      </c>
      <c r="G11" s="292">
        <f t="shared" si="0"/>
        <v>97</v>
      </c>
      <c r="H11" s="292">
        <f t="shared" si="0"/>
        <v>98</v>
      </c>
      <c r="I11" s="292">
        <f t="shared" si="0"/>
        <v>99</v>
      </c>
      <c r="J11" s="292">
        <f t="shared" si="0"/>
        <v>100</v>
      </c>
      <c r="K11" s="292">
        <f t="shared" si="0"/>
        <v>101</v>
      </c>
      <c r="L11" s="292">
        <f t="shared" si="0"/>
        <v>102</v>
      </c>
      <c r="M11" s="293">
        <f t="shared" si="0"/>
        <v>103</v>
      </c>
      <c r="N11" s="277"/>
      <c r="O11" s="187"/>
      <c r="P11" s="187"/>
      <c r="Q11" s="187"/>
      <c r="R11" s="187"/>
      <c r="S11" s="187"/>
      <c r="T11" s="187"/>
      <c r="U11" s="187"/>
      <c r="V11" s="187"/>
    </row>
    <row r="12" spans="1:22" ht="26.25">
      <c r="A12" s="741" t="s">
        <v>226</v>
      </c>
      <c r="B12" s="294">
        <f>L6</f>
        <v>11</v>
      </c>
      <c r="C12" s="295">
        <f>C11/$B$12</f>
        <v>8.454545454545455</v>
      </c>
      <c r="D12" s="296">
        <f aca="true" t="shared" si="1" ref="D12:I12">D11/$B$12</f>
        <v>8.545454545454545</v>
      </c>
      <c r="E12" s="296">
        <f t="shared" si="1"/>
        <v>8.636363636363637</v>
      </c>
      <c r="F12" s="296">
        <f t="shared" si="1"/>
        <v>8.727272727272727</v>
      </c>
      <c r="G12" s="296">
        <f t="shared" si="1"/>
        <v>8.818181818181818</v>
      </c>
      <c r="H12" s="296">
        <f t="shared" si="1"/>
        <v>8.909090909090908</v>
      </c>
      <c r="I12" s="296">
        <f t="shared" si="1"/>
        <v>9</v>
      </c>
      <c r="J12" s="296">
        <f>J11/$B$12</f>
        <v>9.090909090909092</v>
      </c>
      <c r="K12" s="296">
        <f>K11/$B$12</f>
        <v>9.181818181818182</v>
      </c>
      <c r="L12" s="296">
        <f>L11/$B$12</f>
        <v>9.272727272727273</v>
      </c>
      <c r="M12" s="297">
        <f>M11/$B$12</f>
        <v>9.363636363636363</v>
      </c>
      <c r="N12" s="277"/>
      <c r="O12" s="187"/>
      <c r="P12" s="187"/>
      <c r="Q12" s="187"/>
      <c r="R12" s="187"/>
      <c r="S12" s="187"/>
      <c r="T12" s="187"/>
      <c r="U12" s="187"/>
      <c r="V12" s="187"/>
    </row>
    <row r="13" spans="1:22" ht="26.25">
      <c r="A13" s="741"/>
      <c r="B13" s="294">
        <f>B12+1</f>
        <v>12</v>
      </c>
      <c r="C13" s="298">
        <f aca="true" t="shared" si="2" ref="C13:M13">C11/$B$13</f>
        <v>7.75</v>
      </c>
      <c r="D13" s="299">
        <f t="shared" si="2"/>
        <v>7.833333333333333</v>
      </c>
      <c r="E13" s="299">
        <f t="shared" si="2"/>
        <v>7.916666666666667</v>
      </c>
      <c r="F13" s="299">
        <f t="shared" si="2"/>
        <v>8</v>
      </c>
      <c r="G13" s="299">
        <f t="shared" si="2"/>
        <v>8.083333333333334</v>
      </c>
      <c r="H13" s="299">
        <f t="shared" si="2"/>
        <v>8.166666666666666</v>
      </c>
      <c r="I13" s="299">
        <f t="shared" si="2"/>
        <v>8.25</v>
      </c>
      <c r="J13" s="299">
        <f t="shared" si="2"/>
        <v>8.333333333333334</v>
      </c>
      <c r="K13" s="299">
        <f t="shared" si="2"/>
        <v>8.416666666666666</v>
      </c>
      <c r="L13" s="299">
        <f t="shared" si="2"/>
        <v>8.5</v>
      </c>
      <c r="M13" s="300">
        <f t="shared" si="2"/>
        <v>8.583333333333334</v>
      </c>
      <c r="N13" s="277"/>
      <c r="O13" s="187"/>
      <c r="P13" s="187"/>
      <c r="Q13" s="187"/>
      <c r="R13" s="187"/>
      <c r="S13" s="187"/>
      <c r="T13" s="187"/>
      <c r="U13" s="187"/>
      <c r="V13" s="187"/>
    </row>
    <row r="14" spans="1:22" ht="26.25">
      <c r="A14" s="741"/>
      <c r="B14" s="294">
        <f>B13+1</f>
        <v>13</v>
      </c>
      <c r="C14" s="301">
        <f aca="true" t="shared" si="3" ref="C14:M14">C11/$B$14</f>
        <v>7.153846153846154</v>
      </c>
      <c r="D14" s="302">
        <f t="shared" si="3"/>
        <v>7.230769230769231</v>
      </c>
      <c r="E14" s="302">
        <f t="shared" si="3"/>
        <v>7.3076923076923075</v>
      </c>
      <c r="F14" s="302">
        <f t="shared" si="3"/>
        <v>7.384615384615385</v>
      </c>
      <c r="G14" s="302">
        <f t="shared" si="3"/>
        <v>7.461538461538462</v>
      </c>
      <c r="H14" s="302">
        <f t="shared" si="3"/>
        <v>7.538461538461538</v>
      </c>
      <c r="I14" s="302">
        <f t="shared" si="3"/>
        <v>7.615384615384615</v>
      </c>
      <c r="J14" s="302">
        <f t="shared" si="3"/>
        <v>7.6923076923076925</v>
      </c>
      <c r="K14" s="302">
        <f t="shared" si="3"/>
        <v>7.769230769230769</v>
      </c>
      <c r="L14" s="302">
        <f t="shared" si="3"/>
        <v>7.846153846153846</v>
      </c>
      <c r="M14" s="303">
        <f t="shared" si="3"/>
        <v>7.923076923076923</v>
      </c>
      <c r="N14" s="277"/>
      <c r="O14" s="187"/>
      <c r="P14" s="187"/>
      <c r="Q14" s="187"/>
      <c r="R14" s="187"/>
      <c r="S14" s="187"/>
      <c r="T14" s="187"/>
      <c r="U14" s="187"/>
      <c r="V14" s="187"/>
    </row>
    <row r="15" spans="1:22" ht="26.25">
      <c r="A15" s="741"/>
      <c r="B15" s="294">
        <f>B14+1</f>
        <v>14</v>
      </c>
      <c r="C15" s="298">
        <f aca="true" t="shared" si="4" ref="C15:M15">C11/$B$15</f>
        <v>6.642857142857143</v>
      </c>
      <c r="D15" s="299">
        <f t="shared" si="4"/>
        <v>6.714285714285714</v>
      </c>
      <c r="E15" s="299">
        <f t="shared" si="4"/>
        <v>6.785714285714286</v>
      </c>
      <c r="F15" s="299">
        <f t="shared" si="4"/>
        <v>6.857142857142857</v>
      </c>
      <c r="G15" s="299">
        <f t="shared" si="4"/>
        <v>6.928571428571429</v>
      </c>
      <c r="H15" s="299">
        <f t="shared" si="4"/>
        <v>7</v>
      </c>
      <c r="I15" s="299">
        <f t="shared" si="4"/>
        <v>7.071428571428571</v>
      </c>
      <c r="J15" s="299">
        <f t="shared" si="4"/>
        <v>7.142857142857143</v>
      </c>
      <c r="K15" s="299">
        <f t="shared" si="4"/>
        <v>7.214285714285714</v>
      </c>
      <c r="L15" s="299">
        <f t="shared" si="4"/>
        <v>7.285714285714286</v>
      </c>
      <c r="M15" s="300">
        <f t="shared" si="4"/>
        <v>7.357142857142857</v>
      </c>
      <c r="N15" s="277"/>
      <c r="O15" s="187"/>
      <c r="P15" s="187"/>
      <c r="Q15" s="187"/>
      <c r="R15" s="187"/>
      <c r="S15" s="187"/>
      <c r="T15" s="187"/>
      <c r="U15" s="187"/>
      <c r="V15" s="187"/>
    </row>
    <row r="16" spans="1:22" ht="26.25">
      <c r="A16" s="741"/>
      <c r="B16" s="294">
        <f>B15+1</f>
        <v>15</v>
      </c>
      <c r="C16" s="301">
        <f aca="true" t="shared" si="5" ref="C16:M16">C11/$B$16</f>
        <v>6.2</v>
      </c>
      <c r="D16" s="302">
        <f t="shared" si="5"/>
        <v>6.266666666666667</v>
      </c>
      <c r="E16" s="302">
        <f t="shared" si="5"/>
        <v>6.333333333333333</v>
      </c>
      <c r="F16" s="302">
        <f t="shared" si="5"/>
        <v>6.4</v>
      </c>
      <c r="G16" s="302">
        <f t="shared" si="5"/>
        <v>6.466666666666667</v>
      </c>
      <c r="H16" s="302">
        <f t="shared" si="5"/>
        <v>6.533333333333333</v>
      </c>
      <c r="I16" s="302">
        <f t="shared" si="5"/>
        <v>6.6</v>
      </c>
      <c r="J16" s="302">
        <f t="shared" si="5"/>
        <v>6.666666666666667</v>
      </c>
      <c r="K16" s="302">
        <f t="shared" si="5"/>
        <v>6.733333333333333</v>
      </c>
      <c r="L16" s="302">
        <f t="shared" si="5"/>
        <v>6.8</v>
      </c>
      <c r="M16" s="303">
        <f t="shared" si="5"/>
        <v>6.866666666666666</v>
      </c>
      <c r="N16" s="277"/>
      <c r="O16" s="187"/>
      <c r="P16" s="187"/>
      <c r="Q16" s="187"/>
      <c r="R16" s="187"/>
      <c r="S16" s="187"/>
      <c r="T16" s="187"/>
      <c r="U16" s="187"/>
      <c r="V16" s="187"/>
    </row>
    <row r="17" spans="1:22" ht="27" thickBot="1">
      <c r="A17" s="742"/>
      <c r="B17" s="304">
        <f>B16+1</f>
        <v>16</v>
      </c>
      <c r="C17" s="305">
        <f aca="true" t="shared" si="6" ref="C17:M17">C11/$B$17</f>
        <v>5.8125</v>
      </c>
      <c r="D17" s="306">
        <f t="shared" si="6"/>
        <v>5.875</v>
      </c>
      <c r="E17" s="306">
        <f t="shared" si="6"/>
        <v>5.9375</v>
      </c>
      <c r="F17" s="306">
        <f t="shared" si="6"/>
        <v>6</v>
      </c>
      <c r="G17" s="306">
        <f t="shared" si="6"/>
        <v>6.0625</v>
      </c>
      <c r="H17" s="306">
        <f t="shared" si="6"/>
        <v>6.125</v>
      </c>
      <c r="I17" s="306">
        <f t="shared" si="6"/>
        <v>6.1875</v>
      </c>
      <c r="J17" s="306">
        <f t="shared" si="6"/>
        <v>6.25</v>
      </c>
      <c r="K17" s="306">
        <f t="shared" si="6"/>
        <v>6.3125</v>
      </c>
      <c r="L17" s="306">
        <f t="shared" si="6"/>
        <v>6.375</v>
      </c>
      <c r="M17" s="307">
        <f t="shared" si="6"/>
        <v>6.4375</v>
      </c>
      <c r="N17" s="277"/>
      <c r="O17" s="187"/>
      <c r="P17" s="187"/>
      <c r="Q17" s="187"/>
      <c r="R17" s="187"/>
      <c r="S17" s="187"/>
      <c r="T17" s="187"/>
      <c r="U17" s="187"/>
      <c r="V17" s="187"/>
    </row>
    <row r="18" spans="1:22" ht="15">
      <c r="A18" s="279"/>
      <c r="B18" s="276"/>
      <c r="C18" s="276"/>
      <c r="D18" s="276"/>
      <c r="E18" s="276"/>
      <c r="F18" s="276"/>
      <c r="G18" s="276"/>
      <c r="H18" s="276"/>
      <c r="I18" s="276"/>
      <c r="J18" s="276"/>
      <c r="K18" s="276"/>
      <c r="L18" s="276"/>
      <c r="M18" s="276"/>
      <c r="N18" s="277"/>
      <c r="O18" s="187"/>
      <c r="P18" s="187"/>
      <c r="Q18" s="187"/>
      <c r="R18" s="187"/>
      <c r="S18" s="187"/>
      <c r="T18" s="187"/>
      <c r="U18" s="187"/>
      <c r="V18" s="187"/>
    </row>
    <row r="19" spans="1:22" ht="15.75" thickBot="1">
      <c r="A19" s="308"/>
      <c r="B19" s="309"/>
      <c r="C19" s="309"/>
      <c r="D19" s="309"/>
      <c r="E19" s="309"/>
      <c r="F19" s="309"/>
      <c r="G19" s="309"/>
      <c r="H19" s="309"/>
      <c r="I19" s="309"/>
      <c r="J19" s="309"/>
      <c r="K19" s="309"/>
      <c r="L19" s="309"/>
      <c r="M19" s="309"/>
      <c r="N19" s="310"/>
      <c r="O19" s="187"/>
      <c r="P19" s="187"/>
      <c r="Q19" s="187"/>
      <c r="R19" s="187"/>
      <c r="S19" s="187"/>
      <c r="T19" s="187"/>
      <c r="U19" s="187"/>
      <c r="V19" s="187"/>
    </row>
    <row r="20" spans="1:22" ht="15">
      <c r="A20" s="311"/>
      <c r="B20" s="272"/>
      <c r="C20" s="272"/>
      <c r="D20" s="272"/>
      <c r="E20" s="272"/>
      <c r="F20" s="272"/>
      <c r="G20" s="272"/>
      <c r="H20" s="272"/>
      <c r="I20" s="272"/>
      <c r="J20" s="272"/>
      <c r="K20" s="272"/>
      <c r="L20" s="272"/>
      <c r="M20" s="272"/>
      <c r="N20" s="273"/>
      <c r="O20" s="187"/>
      <c r="P20" s="187"/>
      <c r="Q20" s="187"/>
      <c r="R20" s="187"/>
      <c r="S20" s="187"/>
      <c r="T20" s="187"/>
      <c r="U20" s="187"/>
      <c r="V20" s="187"/>
    </row>
    <row r="21" spans="1:22" ht="26.25">
      <c r="A21" s="312" t="s">
        <v>227</v>
      </c>
      <c r="B21" s="275"/>
      <c r="C21" s="275"/>
      <c r="D21" s="275"/>
      <c r="E21" s="275"/>
      <c r="F21" s="275"/>
      <c r="G21" s="275"/>
      <c r="H21" s="275"/>
      <c r="I21" s="276"/>
      <c r="J21" s="276"/>
      <c r="K21" s="276"/>
      <c r="L21" s="276"/>
      <c r="M21" s="276"/>
      <c r="N21" s="277"/>
      <c r="O21" s="187"/>
      <c r="P21" s="187"/>
      <c r="Q21" s="187"/>
      <c r="R21" s="187"/>
      <c r="S21" s="187"/>
      <c r="T21" s="187"/>
      <c r="U21" s="187"/>
      <c r="V21" s="187"/>
    </row>
    <row r="22" spans="1:22" ht="15">
      <c r="A22" s="274"/>
      <c r="B22" s="275"/>
      <c r="C22" s="275"/>
      <c r="D22" s="275"/>
      <c r="E22" s="275"/>
      <c r="F22" s="275"/>
      <c r="G22" s="275"/>
      <c r="H22" s="275"/>
      <c r="I22" s="276"/>
      <c r="J22" s="276"/>
      <c r="K22" s="276"/>
      <c r="L22" s="276"/>
      <c r="M22" s="276"/>
      <c r="N22" s="277"/>
      <c r="O22" s="187"/>
      <c r="P22" s="187"/>
      <c r="Q22" s="187"/>
      <c r="R22" s="187"/>
      <c r="S22" s="187"/>
      <c r="T22" s="187"/>
      <c r="U22" s="187"/>
      <c r="V22" s="187"/>
    </row>
    <row r="23" spans="1:22" ht="15.75">
      <c r="A23" s="313" t="s">
        <v>228</v>
      </c>
      <c r="B23" s="314"/>
      <c r="C23" s="314"/>
      <c r="D23" s="314"/>
      <c r="E23" s="314"/>
      <c r="F23" s="314"/>
      <c r="G23" s="275"/>
      <c r="H23" s="275"/>
      <c r="I23" s="276"/>
      <c r="J23" s="276"/>
      <c r="K23" s="276"/>
      <c r="L23" s="276"/>
      <c r="M23" s="276"/>
      <c r="N23" s="277"/>
      <c r="O23" s="187"/>
      <c r="P23" s="187"/>
      <c r="Q23" s="187"/>
      <c r="R23" s="187"/>
      <c r="S23" s="187"/>
      <c r="T23" s="187"/>
      <c r="U23" s="187"/>
      <c r="V23" s="187"/>
    </row>
    <row r="24" spans="1:22" ht="15.75" thickBot="1">
      <c r="A24" s="279"/>
      <c r="B24" s="276"/>
      <c r="C24" s="276"/>
      <c r="D24" s="276"/>
      <c r="E24" s="276"/>
      <c r="F24" s="276"/>
      <c r="G24" s="276"/>
      <c r="H24" s="276"/>
      <c r="I24" s="276"/>
      <c r="J24" s="276"/>
      <c r="K24" s="276"/>
      <c r="L24" s="276"/>
      <c r="M24" s="276"/>
      <c r="N24" s="277"/>
      <c r="O24" s="187"/>
      <c r="P24" s="187"/>
      <c r="Q24" s="187"/>
      <c r="R24" s="187"/>
      <c r="S24" s="187"/>
      <c r="T24" s="187"/>
      <c r="U24" s="187"/>
      <c r="V24" s="187"/>
    </row>
    <row r="25" spans="1:22" ht="24" thickBot="1">
      <c r="A25" s="746" t="s">
        <v>229</v>
      </c>
      <c r="B25" s="747"/>
      <c r="C25" s="747"/>
      <c r="D25" s="747"/>
      <c r="E25" s="747"/>
      <c r="F25" s="747"/>
      <c r="G25" s="747"/>
      <c r="H25" s="747"/>
      <c r="I25" s="727" t="s">
        <v>221</v>
      </c>
      <c r="J25" s="728"/>
      <c r="K25" s="728"/>
      <c r="L25" s="280">
        <v>8</v>
      </c>
      <c r="M25" s="281" t="s">
        <v>375</v>
      </c>
      <c r="N25" s="282" t="s">
        <v>222</v>
      </c>
      <c r="O25" s="187"/>
      <c r="P25" s="187"/>
      <c r="Q25" s="187"/>
      <c r="R25" s="187"/>
      <c r="S25" s="187"/>
      <c r="T25" s="187"/>
      <c r="U25" s="187"/>
      <c r="V25" s="187"/>
    </row>
    <row r="26" spans="1:22" ht="24" thickBot="1">
      <c r="A26" s="746"/>
      <c r="B26" s="747"/>
      <c r="C26" s="747"/>
      <c r="D26" s="747"/>
      <c r="E26" s="747"/>
      <c r="F26" s="747"/>
      <c r="G26" s="747"/>
      <c r="H26" s="747"/>
      <c r="I26" s="729" t="s">
        <v>325</v>
      </c>
      <c r="J26" s="730"/>
      <c r="K26" s="730"/>
      <c r="L26" s="283">
        <v>93</v>
      </c>
      <c r="M26" s="284" t="s">
        <v>375</v>
      </c>
      <c r="N26" s="282" t="s">
        <v>222</v>
      </c>
      <c r="O26" s="187"/>
      <c r="P26" s="187"/>
      <c r="Q26" s="187"/>
      <c r="R26" s="187"/>
      <c r="S26" s="187"/>
      <c r="T26" s="187"/>
      <c r="U26" s="187"/>
      <c r="V26" s="187"/>
    </row>
    <row r="27" spans="1:22" ht="24" thickBot="1">
      <c r="A27" s="746" t="s">
        <v>230</v>
      </c>
      <c r="B27" s="747"/>
      <c r="C27" s="747"/>
      <c r="D27" s="747"/>
      <c r="E27" s="747"/>
      <c r="F27" s="747"/>
      <c r="G27" s="747"/>
      <c r="H27" s="747"/>
      <c r="I27" s="727" t="s">
        <v>231</v>
      </c>
      <c r="J27" s="728"/>
      <c r="K27" s="728"/>
      <c r="L27" s="280">
        <v>1500</v>
      </c>
      <c r="M27" s="281" t="s">
        <v>297</v>
      </c>
      <c r="N27" s="282" t="s">
        <v>222</v>
      </c>
      <c r="O27" s="187"/>
      <c r="P27" s="187"/>
      <c r="Q27" s="187"/>
      <c r="R27" s="187"/>
      <c r="S27" s="187"/>
      <c r="T27" s="187"/>
      <c r="U27" s="187"/>
      <c r="V27" s="187"/>
    </row>
    <row r="28" spans="1:22" ht="23.25">
      <c r="A28" s="746" t="s">
        <v>232</v>
      </c>
      <c r="B28" s="747"/>
      <c r="C28" s="747"/>
      <c r="D28" s="747"/>
      <c r="E28" s="747"/>
      <c r="F28" s="747"/>
      <c r="G28" s="747"/>
      <c r="H28" s="747"/>
      <c r="I28" s="776" t="s">
        <v>233</v>
      </c>
      <c r="J28" s="777"/>
      <c r="K28" s="777"/>
      <c r="L28" s="317">
        <v>10</v>
      </c>
      <c r="M28" s="318" t="s">
        <v>297</v>
      </c>
      <c r="N28" s="282" t="s">
        <v>222</v>
      </c>
      <c r="O28" s="187"/>
      <c r="P28" s="187"/>
      <c r="Q28" s="187"/>
      <c r="R28" s="187"/>
      <c r="S28" s="187"/>
      <c r="T28" s="187"/>
      <c r="U28" s="187"/>
      <c r="V28" s="187"/>
    </row>
    <row r="29" spans="1:22" ht="9" customHeight="1" thickBot="1">
      <c r="A29" s="315"/>
      <c r="B29" s="316"/>
      <c r="C29" s="316"/>
      <c r="D29" s="316"/>
      <c r="E29" s="316"/>
      <c r="F29" s="316"/>
      <c r="G29" s="316"/>
      <c r="H29" s="316"/>
      <c r="I29" s="319"/>
      <c r="J29" s="320"/>
      <c r="K29" s="320"/>
      <c r="L29" s="321"/>
      <c r="M29" s="322"/>
      <c r="N29" s="277"/>
      <c r="O29" s="187"/>
      <c r="P29" s="187"/>
      <c r="Q29" s="187"/>
      <c r="R29" s="187"/>
      <c r="S29" s="187"/>
      <c r="T29" s="187"/>
      <c r="U29" s="187"/>
      <c r="V29" s="187"/>
    </row>
    <row r="30" spans="1:22" ht="15.75" thickBot="1">
      <c r="A30" s="279"/>
      <c r="B30" s="276"/>
      <c r="C30" s="276"/>
      <c r="D30" s="276"/>
      <c r="E30" s="276"/>
      <c r="F30" s="276"/>
      <c r="G30" s="276"/>
      <c r="H30" s="276"/>
      <c r="I30" s="276"/>
      <c r="J30" s="276"/>
      <c r="K30" s="276"/>
      <c r="L30" s="733" t="s">
        <v>234</v>
      </c>
      <c r="M30" s="734"/>
      <c r="N30" s="735"/>
      <c r="O30" s="187"/>
      <c r="P30" s="187"/>
      <c r="Q30" s="187"/>
      <c r="R30" s="187"/>
      <c r="S30" s="187"/>
      <c r="T30" s="187"/>
      <c r="U30" s="187"/>
      <c r="V30" s="187"/>
    </row>
    <row r="31" spans="1:22" ht="24" thickBot="1">
      <c r="A31" s="739"/>
      <c r="B31" s="740"/>
      <c r="C31" s="740"/>
      <c r="D31" s="740"/>
      <c r="E31" s="740"/>
      <c r="F31" s="740"/>
      <c r="G31" s="740"/>
      <c r="H31" s="740"/>
      <c r="I31" s="743" t="s">
        <v>90</v>
      </c>
      <c r="J31" s="744"/>
      <c r="K31" s="745"/>
      <c r="L31" s="765">
        <f>L26/L25</f>
        <v>11.625</v>
      </c>
      <c r="M31" s="765"/>
      <c r="N31" s="766"/>
      <c r="O31" s="187"/>
      <c r="P31" s="187"/>
      <c r="Q31" s="187"/>
      <c r="R31" s="187"/>
      <c r="S31" s="187"/>
      <c r="T31" s="187"/>
      <c r="U31" s="187"/>
      <c r="V31" s="187"/>
    </row>
    <row r="32" spans="1:22" ht="9" customHeight="1" thickBot="1">
      <c r="A32" s="323"/>
      <c r="B32" s="324"/>
      <c r="C32" s="324"/>
      <c r="D32" s="324"/>
      <c r="E32" s="324"/>
      <c r="F32" s="324"/>
      <c r="G32" s="324"/>
      <c r="H32" s="324"/>
      <c r="I32" s="325"/>
      <c r="J32" s="326"/>
      <c r="K32" s="326"/>
      <c r="L32" s="327"/>
      <c r="M32" s="327"/>
      <c r="N32" s="328"/>
      <c r="O32" s="187"/>
      <c r="P32" s="187"/>
      <c r="Q32" s="187"/>
      <c r="R32" s="187"/>
      <c r="S32" s="187"/>
      <c r="T32" s="187"/>
      <c r="U32" s="187"/>
      <c r="V32" s="187"/>
    </row>
    <row r="33" spans="1:22" ht="15.75" thickBot="1">
      <c r="A33" s="279"/>
      <c r="B33" s="276"/>
      <c r="C33" s="276"/>
      <c r="D33" s="276"/>
      <c r="E33" s="276"/>
      <c r="F33" s="276"/>
      <c r="G33" s="276"/>
      <c r="H33" s="276"/>
      <c r="I33" s="276"/>
      <c r="J33" s="276"/>
      <c r="K33" s="276"/>
      <c r="L33" s="773" t="s">
        <v>235</v>
      </c>
      <c r="M33" s="774"/>
      <c r="N33" s="775"/>
      <c r="O33" s="187"/>
      <c r="P33" s="187"/>
      <c r="Q33" s="187"/>
      <c r="R33" s="187"/>
      <c r="S33" s="187"/>
      <c r="T33" s="187"/>
      <c r="U33" s="187"/>
      <c r="V33" s="187"/>
    </row>
    <row r="34" spans="1:22" ht="24" thickBot="1">
      <c r="A34" s="739" t="s">
        <v>224</v>
      </c>
      <c r="B34" s="740"/>
      <c r="C34" s="740"/>
      <c r="D34" s="740"/>
      <c r="E34" s="740"/>
      <c r="F34" s="740"/>
      <c r="G34" s="740"/>
      <c r="H34" s="740"/>
      <c r="I34" s="743" t="s">
        <v>90</v>
      </c>
      <c r="J34" s="744"/>
      <c r="K34" s="744"/>
      <c r="L34" s="767" t="str">
        <f>FIXED(L31,2)</f>
        <v>11.63</v>
      </c>
      <c r="M34" s="768"/>
      <c r="N34" s="769"/>
      <c r="O34" s="187"/>
      <c r="P34" s="187"/>
      <c r="Q34" s="187"/>
      <c r="R34" s="187"/>
      <c r="S34" s="187"/>
      <c r="T34" s="187"/>
      <c r="U34" s="187"/>
      <c r="V34" s="187"/>
    </row>
    <row r="35" spans="1:22" ht="15.75" thickBot="1">
      <c r="A35" s="279"/>
      <c r="B35" s="276"/>
      <c r="C35" s="276"/>
      <c r="D35" s="276"/>
      <c r="E35" s="276"/>
      <c r="F35" s="276"/>
      <c r="G35" s="276"/>
      <c r="H35" s="276"/>
      <c r="I35" s="276"/>
      <c r="J35" s="276"/>
      <c r="K35" s="276"/>
      <c r="L35" s="276"/>
      <c r="M35" s="276"/>
      <c r="N35" s="277"/>
      <c r="O35" s="187"/>
      <c r="P35" s="187"/>
      <c r="Q35" s="187"/>
      <c r="R35" s="187"/>
      <c r="S35" s="187"/>
      <c r="T35" s="187"/>
      <c r="U35" s="187"/>
      <c r="V35" s="187"/>
    </row>
    <row r="36" spans="1:25" ht="21" thickBot="1">
      <c r="A36" s="279"/>
      <c r="B36" s="276"/>
      <c r="C36" s="329" t="s">
        <v>155</v>
      </c>
      <c r="D36" s="330">
        <f>L25</f>
        <v>8</v>
      </c>
      <c r="E36" s="331" t="s">
        <v>375</v>
      </c>
      <c r="F36" s="276"/>
      <c r="G36" s="329" t="s">
        <v>155</v>
      </c>
      <c r="H36" s="330">
        <f>L25</f>
        <v>8</v>
      </c>
      <c r="I36" s="331" t="s">
        <v>375</v>
      </c>
      <c r="J36" s="276"/>
      <c r="K36" s="329" t="s">
        <v>155</v>
      </c>
      <c r="L36" s="330">
        <f>L25</f>
        <v>8</v>
      </c>
      <c r="M36" s="331" t="s">
        <v>375</v>
      </c>
      <c r="N36" s="277"/>
      <c r="O36" s="187"/>
      <c r="P36" s="187"/>
      <c r="Q36" s="187"/>
      <c r="R36" s="187"/>
      <c r="S36" s="187"/>
      <c r="T36" s="187"/>
      <c r="U36" s="187"/>
      <c r="V36" s="187"/>
      <c r="W36" s="332"/>
      <c r="X36" s="332"/>
      <c r="Y36" s="332"/>
    </row>
    <row r="37" spans="1:25" ht="21" thickBot="1">
      <c r="A37" s="279"/>
      <c r="B37" s="276"/>
      <c r="C37" s="333" t="s">
        <v>156</v>
      </c>
      <c r="D37" s="334">
        <f>L26</f>
        <v>93</v>
      </c>
      <c r="E37" s="335" t="s">
        <v>375</v>
      </c>
      <c r="F37" s="276"/>
      <c r="G37" s="333" t="s">
        <v>156</v>
      </c>
      <c r="H37" s="334">
        <f>L26</f>
        <v>93</v>
      </c>
      <c r="I37" s="335" t="s">
        <v>375</v>
      </c>
      <c r="J37" s="276"/>
      <c r="K37" s="333" t="s">
        <v>156</v>
      </c>
      <c r="L37" s="334">
        <f>L26</f>
        <v>93</v>
      </c>
      <c r="M37" s="335" t="s">
        <v>375</v>
      </c>
      <c r="N37" s="277"/>
      <c r="O37" s="187"/>
      <c r="P37" s="187"/>
      <c r="Q37" s="187"/>
      <c r="R37" s="187"/>
      <c r="S37" s="187"/>
      <c r="T37" s="187"/>
      <c r="U37" s="187"/>
      <c r="V37" s="187"/>
      <c r="W37" s="332"/>
      <c r="X37" s="332"/>
      <c r="Y37" s="332"/>
    </row>
    <row r="38" spans="1:25" ht="21" thickBot="1">
      <c r="A38" s="279"/>
      <c r="B38" s="276"/>
      <c r="C38" s="336" t="s">
        <v>236</v>
      </c>
      <c r="D38" s="748">
        <f>L31</f>
        <v>11.625</v>
      </c>
      <c r="E38" s="749"/>
      <c r="F38" s="276"/>
      <c r="G38" s="336" t="s">
        <v>236</v>
      </c>
      <c r="H38" s="748">
        <f>L31</f>
        <v>11.625</v>
      </c>
      <c r="I38" s="749"/>
      <c r="J38" s="276"/>
      <c r="K38" s="336" t="s">
        <v>236</v>
      </c>
      <c r="L38" s="748">
        <f>L31</f>
        <v>11.625</v>
      </c>
      <c r="M38" s="749"/>
      <c r="N38" s="277"/>
      <c r="O38" s="187"/>
      <c r="P38" s="187"/>
      <c r="Q38" s="187"/>
      <c r="R38" s="187"/>
      <c r="S38" s="187"/>
      <c r="T38" s="187"/>
      <c r="U38" s="187"/>
      <c r="V38" s="187"/>
      <c r="W38" s="332"/>
      <c r="X38" s="332"/>
      <c r="Y38" s="332"/>
    </row>
    <row r="39" spans="1:25" ht="3.75" customHeight="1" thickBot="1">
      <c r="A39" s="279"/>
      <c r="B39" s="276"/>
      <c r="C39" s="276"/>
      <c r="D39" s="276"/>
      <c r="E39" s="276"/>
      <c r="F39" s="276"/>
      <c r="G39" s="276"/>
      <c r="H39" s="276"/>
      <c r="I39" s="276"/>
      <c r="J39" s="276"/>
      <c r="K39" s="276"/>
      <c r="L39" s="276"/>
      <c r="M39" s="276"/>
      <c r="N39" s="277"/>
      <c r="O39" s="187"/>
      <c r="P39" s="187"/>
      <c r="Q39" s="187"/>
      <c r="R39" s="187"/>
      <c r="S39" s="187"/>
      <c r="T39" s="187"/>
      <c r="U39" s="187"/>
      <c r="V39" s="187"/>
      <c r="W39" s="332"/>
      <c r="X39" s="332"/>
      <c r="Y39" s="332"/>
    </row>
    <row r="40" spans="1:25" ht="20.25">
      <c r="A40" s="279"/>
      <c r="B40" s="276"/>
      <c r="C40" s="337" t="s">
        <v>237</v>
      </c>
      <c r="D40" s="338" t="s">
        <v>238</v>
      </c>
      <c r="E40" s="338" t="s">
        <v>359</v>
      </c>
      <c r="F40" s="276"/>
      <c r="G40" s="337" t="s">
        <v>237</v>
      </c>
      <c r="H40" s="338" t="s">
        <v>238</v>
      </c>
      <c r="I40" s="338" t="s">
        <v>359</v>
      </c>
      <c r="J40" s="276"/>
      <c r="K40" s="337" t="s">
        <v>237</v>
      </c>
      <c r="L40" s="338" t="s">
        <v>238</v>
      </c>
      <c r="M40" s="338" t="s">
        <v>359</v>
      </c>
      <c r="N40" s="277"/>
      <c r="O40" s="187"/>
      <c r="P40" s="187"/>
      <c r="Q40" s="187"/>
      <c r="R40" s="187"/>
      <c r="S40" s="187"/>
      <c r="T40" s="187"/>
      <c r="U40" s="187"/>
      <c r="V40" s="187"/>
      <c r="W40" s="332"/>
      <c r="X40" s="332"/>
      <c r="Y40" s="332"/>
    </row>
    <row r="41" spans="1:25" ht="21" thickBot="1">
      <c r="A41" s="279"/>
      <c r="B41" s="276"/>
      <c r="C41" s="339" t="s">
        <v>282</v>
      </c>
      <c r="D41" s="340" t="s">
        <v>297</v>
      </c>
      <c r="E41" s="340" t="s">
        <v>297</v>
      </c>
      <c r="F41" s="276"/>
      <c r="G41" s="339" t="s">
        <v>282</v>
      </c>
      <c r="H41" s="340" t="s">
        <v>297</v>
      </c>
      <c r="I41" s="340" t="s">
        <v>297</v>
      </c>
      <c r="J41" s="276"/>
      <c r="K41" s="339" t="s">
        <v>282</v>
      </c>
      <c r="L41" s="340" t="s">
        <v>297</v>
      </c>
      <c r="M41" s="340" t="s">
        <v>297</v>
      </c>
      <c r="N41" s="277"/>
      <c r="O41" s="187"/>
      <c r="P41" s="187"/>
      <c r="Q41" s="187"/>
      <c r="R41" s="187"/>
      <c r="S41" s="187"/>
      <c r="T41" s="187"/>
      <c r="U41" s="187"/>
      <c r="V41" s="187"/>
      <c r="W41" s="332"/>
      <c r="X41" s="332"/>
      <c r="Y41" s="332"/>
    </row>
    <row r="42" spans="1:22" ht="20.25">
      <c r="A42" s="279"/>
      <c r="B42" s="276"/>
      <c r="C42" s="341">
        <v>1</v>
      </c>
      <c r="D42" s="342">
        <f>L27</f>
        <v>1500</v>
      </c>
      <c r="E42" s="343">
        <f>D42*$L$31</f>
        <v>17437.5</v>
      </c>
      <c r="F42" s="276"/>
      <c r="G42" s="341">
        <v>26</v>
      </c>
      <c r="H42" s="342">
        <f>D66+$L$28</f>
        <v>1750</v>
      </c>
      <c r="I42" s="343">
        <f aca="true" t="shared" si="7" ref="I42:I66">H42*$L$31</f>
        <v>20343.75</v>
      </c>
      <c r="J42" s="276"/>
      <c r="K42" s="341">
        <v>51</v>
      </c>
      <c r="L42" s="342">
        <f>H66+$L$28</f>
        <v>2000</v>
      </c>
      <c r="M42" s="343">
        <f>L42*$L$31</f>
        <v>23250</v>
      </c>
      <c r="N42" s="277"/>
      <c r="O42" s="187"/>
      <c r="P42" s="187"/>
      <c r="Q42" s="187"/>
      <c r="R42" s="187"/>
      <c r="S42" s="187"/>
      <c r="T42" s="187"/>
      <c r="U42" s="187"/>
      <c r="V42" s="187"/>
    </row>
    <row r="43" spans="1:22" ht="20.25">
      <c r="A43" s="279"/>
      <c r="B43" s="276"/>
      <c r="C43" s="344">
        <v>2</v>
      </c>
      <c r="D43" s="345">
        <f>D42+$L$28</f>
        <v>1510</v>
      </c>
      <c r="E43" s="346">
        <f>D43*$L$31</f>
        <v>17553.75</v>
      </c>
      <c r="F43" s="276"/>
      <c r="G43" s="344">
        <v>27</v>
      </c>
      <c r="H43" s="345">
        <f aca="true" t="shared" si="8" ref="H43:H66">H42+$L$28</f>
        <v>1760</v>
      </c>
      <c r="I43" s="346">
        <f t="shared" si="7"/>
        <v>20460</v>
      </c>
      <c r="J43" s="276"/>
      <c r="K43" s="344">
        <v>52</v>
      </c>
      <c r="L43" s="345">
        <f>L42+$L$28</f>
        <v>2010</v>
      </c>
      <c r="M43" s="346">
        <f>L43*$L$31</f>
        <v>23366.25</v>
      </c>
      <c r="N43" s="277"/>
      <c r="O43" s="187"/>
      <c r="P43" s="187"/>
      <c r="Q43" s="187"/>
      <c r="R43" s="187"/>
      <c r="S43" s="187"/>
      <c r="T43" s="187"/>
      <c r="U43" s="187"/>
      <c r="V43" s="187"/>
    </row>
    <row r="44" spans="1:22" ht="20.25">
      <c r="A44" s="279"/>
      <c r="B44" s="276"/>
      <c r="C44" s="347">
        <v>3</v>
      </c>
      <c r="D44" s="348">
        <f aca="true" t="shared" si="9" ref="D44:D66">D43+$L$28</f>
        <v>1520</v>
      </c>
      <c r="E44" s="349">
        <f aca="true" t="shared" si="10" ref="E44:E106">D44*$L$31</f>
        <v>17670</v>
      </c>
      <c r="F44" s="276"/>
      <c r="G44" s="347">
        <v>28</v>
      </c>
      <c r="H44" s="348">
        <f t="shared" si="8"/>
        <v>1770</v>
      </c>
      <c r="I44" s="349">
        <f t="shared" si="7"/>
        <v>20576.25</v>
      </c>
      <c r="J44" s="276"/>
      <c r="K44" s="347">
        <v>53</v>
      </c>
      <c r="L44" s="348">
        <f>L43+$L$28</f>
        <v>2020</v>
      </c>
      <c r="M44" s="349">
        <f>L44*$L$31</f>
        <v>23482.5</v>
      </c>
      <c r="N44" s="277"/>
      <c r="O44" s="187"/>
      <c r="P44" s="187"/>
      <c r="Q44" s="187"/>
      <c r="R44" s="187"/>
      <c r="S44" s="187"/>
      <c r="T44" s="187"/>
      <c r="U44" s="187"/>
      <c r="V44" s="187"/>
    </row>
    <row r="45" spans="1:22" ht="20.25">
      <c r="A45" s="279"/>
      <c r="B45" s="276"/>
      <c r="C45" s="344">
        <v>4</v>
      </c>
      <c r="D45" s="345">
        <f t="shared" si="9"/>
        <v>1530</v>
      </c>
      <c r="E45" s="346">
        <f t="shared" si="10"/>
        <v>17786.25</v>
      </c>
      <c r="F45" s="276"/>
      <c r="G45" s="344">
        <v>29</v>
      </c>
      <c r="H45" s="345">
        <f t="shared" si="8"/>
        <v>1780</v>
      </c>
      <c r="I45" s="346">
        <f t="shared" si="7"/>
        <v>20692.5</v>
      </c>
      <c r="J45" s="276"/>
      <c r="K45" s="344">
        <v>54</v>
      </c>
      <c r="L45" s="345">
        <f aca="true" t="shared" si="11" ref="L45:L66">L44+$L$28</f>
        <v>2030</v>
      </c>
      <c r="M45" s="346">
        <f aca="true" t="shared" si="12" ref="M45:M66">L45*$L$31</f>
        <v>23598.75</v>
      </c>
      <c r="N45" s="277"/>
      <c r="O45" s="187"/>
      <c r="P45" s="187"/>
      <c r="Q45" s="187"/>
      <c r="R45" s="187"/>
      <c r="S45" s="187"/>
      <c r="T45" s="187"/>
      <c r="U45" s="187"/>
      <c r="V45" s="187"/>
    </row>
    <row r="46" spans="1:22" ht="20.25">
      <c r="A46" s="279"/>
      <c r="B46" s="276"/>
      <c r="C46" s="347">
        <v>5</v>
      </c>
      <c r="D46" s="348">
        <f t="shared" si="9"/>
        <v>1540</v>
      </c>
      <c r="E46" s="349">
        <f t="shared" si="10"/>
        <v>17902.5</v>
      </c>
      <c r="F46" s="276"/>
      <c r="G46" s="347">
        <v>30</v>
      </c>
      <c r="H46" s="348">
        <f t="shared" si="8"/>
        <v>1790</v>
      </c>
      <c r="I46" s="349">
        <f t="shared" si="7"/>
        <v>20808.75</v>
      </c>
      <c r="J46" s="276"/>
      <c r="K46" s="347">
        <v>55</v>
      </c>
      <c r="L46" s="348">
        <f t="shared" si="11"/>
        <v>2040</v>
      </c>
      <c r="M46" s="349">
        <f t="shared" si="12"/>
        <v>23715</v>
      </c>
      <c r="N46" s="277"/>
      <c r="O46" s="187"/>
      <c r="P46" s="187"/>
      <c r="Q46" s="187"/>
      <c r="R46" s="187"/>
      <c r="S46" s="187"/>
      <c r="T46" s="187"/>
      <c r="U46" s="187"/>
      <c r="V46" s="187"/>
    </row>
    <row r="47" spans="1:22" ht="20.25">
      <c r="A47" s="279"/>
      <c r="B47" s="276"/>
      <c r="C47" s="344">
        <v>6</v>
      </c>
      <c r="D47" s="345">
        <f t="shared" si="9"/>
        <v>1550</v>
      </c>
      <c r="E47" s="346">
        <f t="shared" si="10"/>
        <v>18018.75</v>
      </c>
      <c r="F47" s="276"/>
      <c r="G47" s="344">
        <v>31</v>
      </c>
      <c r="H47" s="345">
        <f t="shared" si="8"/>
        <v>1800</v>
      </c>
      <c r="I47" s="346">
        <f t="shared" si="7"/>
        <v>20925</v>
      </c>
      <c r="J47" s="276"/>
      <c r="K47" s="344">
        <v>56</v>
      </c>
      <c r="L47" s="345">
        <f t="shared" si="11"/>
        <v>2050</v>
      </c>
      <c r="M47" s="346">
        <f t="shared" si="12"/>
        <v>23831.25</v>
      </c>
      <c r="N47" s="277"/>
      <c r="O47" s="187"/>
      <c r="P47" s="187"/>
      <c r="Q47" s="187"/>
      <c r="R47" s="187"/>
      <c r="S47" s="187"/>
      <c r="T47" s="187"/>
      <c r="U47" s="187"/>
      <c r="V47" s="187"/>
    </row>
    <row r="48" spans="1:22" ht="20.25">
      <c r="A48" s="279"/>
      <c r="B48" s="276"/>
      <c r="C48" s="347">
        <v>7</v>
      </c>
      <c r="D48" s="348">
        <f t="shared" si="9"/>
        <v>1560</v>
      </c>
      <c r="E48" s="349">
        <f t="shared" si="10"/>
        <v>18135</v>
      </c>
      <c r="F48" s="276"/>
      <c r="G48" s="347">
        <v>32</v>
      </c>
      <c r="H48" s="348">
        <f t="shared" si="8"/>
        <v>1810</v>
      </c>
      <c r="I48" s="349">
        <f t="shared" si="7"/>
        <v>21041.25</v>
      </c>
      <c r="J48" s="276"/>
      <c r="K48" s="347">
        <v>57</v>
      </c>
      <c r="L48" s="348">
        <f t="shared" si="11"/>
        <v>2060</v>
      </c>
      <c r="M48" s="349">
        <f t="shared" si="12"/>
        <v>23947.5</v>
      </c>
      <c r="N48" s="277"/>
      <c r="O48" s="187"/>
      <c r="P48" s="187"/>
      <c r="Q48" s="187"/>
      <c r="R48" s="187"/>
      <c r="S48" s="187"/>
      <c r="T48" s="187"/>
      <c r="U48" s="187"/>
      <c r="V48" s="187"/>
    </row>
    <row r="49" spans="1:22" ht="20.25">
      <c r="A49" s="279"/>
      <c r="B49" s="276"/>
      <c r="C49" s="344">
        <v>8</v>
      </c>
      <c r="D49" s="345">
        <f t="shared" si="9"/>
        <v>1570</v>
      </c>
      <c r="E49" s="346">
        <f t="shared" si="10"/>
        <v>18251.25</v>
      </c>
      <c r="F49" s="276"/>
      <c r="G49" s="344">
        <v>33</v>
      </c>
      <c r="H49" s="345">
        <f t="shared" si="8"/>
        <v>1820</v>
      </c>
      <c r="I49" s="346">
        <f t="shared" si="7"/>
        <v>21157.5</v>
      </c>
      <c r="J49" s="276"/>
      <c r="K49" s="344">
        <v>58</v>
      </c>
      <c r="L49" s="345">
        <f t="shared" si="11"/>
        <v>2070</v>
      </c>
      <c r="M49" s="346">
        <f t="shared" si="12"/>
        <v>24063.75</v>
      </c>
      <c r="N49" s="277"/>
      <c r="O49" s="187"/>
      <c r="P49" s="187"/>
      <c r="Q49" s="187"/>
      <c r="R49" s="187"/>
      <c r="S49" s="187"/>
      <c r="T49" s="187"/>
      <c r="U49" s="187"/>
      <c r="V49" s="187"/>
    </row>
    <row r="50" spans="1:22" ht="20.25">
      <c r="A50" s="279"/>
      <c r="B50" s="276"/>
      <c r="C50" s="347">
        <v>9</v>
      </c>
      <c r="D50" s="348">
        <f t="shared" si="9"/>
        <v>1580</v>
      </c>
      <c r="E50" s="349">
        <f t="shared" si="10"/>
        <v>18367.5</v>
      </c>
      <c r="F50" s="276"/>
      <c r="G50" s="347">
        <v>34</v>
      </c>
      <c r="H50" s="348">
        <f t="shared" si="8"/>
        <v>1830</v>
      </c>
      <c r="I50" s="349">
        <f t="shared" si="7"/>
        <v>21273.75</v>
      </c>
      <c r="J50" s="276"/>
      <c r="K50" s="347">
        <v>59</v>
      </c>
      <c r="L50" s="348">
        <f t="shared" si="11"/>
        <v>2080</v>
      </c>
      <c r="M50" s="349">
        <f t="shared" si="12"/>
        <v>24180</v>
      </c>
      <c r="N50" s="277"/>
      <c r="O50" s="187"/>
      <c r="P50" s="187"/>
      <c r="Q50" s="187"/>
      <c r="R50" s="187"/>
      <c r="S50" s="187"/>
      <c r="T50" s="187"/>
      <c r="U50" s="187"/>
      <c r="V50" s="187"/>
    </row>
    <row r="51" spans="1:22" ht="20.25">
      <c r="A51" s="279"/>
      <c r="B51" s="276"/>
      <c r="C51" s="344">
        <v>10</v>
      </c>
      <c r="D51" s="345">
        <f t="shared" si="9"/>
        <v>1590</v>
      </c>
      <c r="E51" s="346">
        <f t="shared" si="10"/>
        <v>18483.75</v>
      </c>
      <c r="F51" s="276"/>
      <c r="G51" s="344">
        <v>35</v>
      </c>
      <c r="H51" s="345">
        <f t="shared" si="8"/>
        <v>1840</v>
      </c>
      <c r="I51" s="346">
        <f t="shared" si="7"/>
        <v>21390</v>
      </c>
      <c r="J51" s="276"/>
      <c r="K51" s="344">
        <v>60</v>
      </c>
      <c r="L51" s="345">
        <f t="shared" si="11"/>
        <v>2090</v>
      </c>
      <c r="M51" s="346">
        <f t="shared" si="12"/>
        <v>24296.25</v>
      </c>
      <c r="N51" s="277"/>
      <c r="O51" s="187"/>
      <c r="P51" s="187"/>
      <c r="Q51" s="187"/>
      <c r="R51" s="187"/>
      <c r="S51" s="187"/>
      <c r="T51" s="187"/>
      <c r="U51" s="187"/>
      <c r="V51" s="187"/>
    </row>
    <row r="52" spans="1:22" ht="20.25">
      <c r="A52" s="279"/>
      <c r="B52" s="276"/>
      <c r="C52" s="347">
        <v>11</v>
      </c>
      <c r="D52" s="348">
        <f t="shared" si="9"/>
        <v>1600</v>
      </c>
      <c r="E52" s="349">
        <f t="shared" si="10"/>
        <v>18600</v>
      </c>
      <c r="F52" s="276"/>
      <c r="G52" s="347">
        <v>36</v>
      </c>
      <c r="H52" s="348">
        <f t="shared" si="8"/>
        <v>1850</v>
      </c>
      <c r="I52" s="349">
        <f t="shared" si="7"/>
        <v>21506.25</v>
      </c>
      <c r="J52" s="276"/>
      <c r="K52" s="347">
        <v>61</v>
      </c>
      <c r="L52" s="348">
        <f t="shared" si="11"/>
        <v>2100</v>
      </c>
      <c r="M52" s="349">
        <f t="shared" si="12"/>
        <v>24412.5</v>
      </c>
      <c r="N52" s="277"/>
      <c r="O52" s="187"/>
      <c r="P52" s="187"/>
      <c r="Q52" s="187"/>
      <c r="R52" s="187"/>
      <c r="S52" s="187"/>
      <c r="T52" s="187"/>
      <c r="U52" s="187"/>
      <c r="V52" s="187"/>
    </row>
    <row r="53" spans="1:22" ht="20.25">
      <c r="A53" s="279"/>
      <c r="B53" s="276"/>
      <c r="C53" s="344">
        <v>12</v>
      </c>
      <c r="D53" s="345">
        <f t="shared" si="9"/>
        <v>1610</v>
      </c>
      <c r="E53" s="346">
        <f t="shared" si="10"/>
        <v>18716.25</v>
      </c>
      <c r="F53" s="276"/>
      <c r="G53" s="344">
        <v>37</v>
      </c>
      <c r="H53" s="345">
        <f t="shared" si="8"/>
        <v>1860</v>
      </c>
      <c r="I53" s="346">
        <f t="shared" si="7"/>
        <v>21622.5</v>
      </c>
      <c r="J53" s="276"/>
      <c r="K53" s="344">
        <v>62</v>
      </c>
      <c r="L53" s="345">
        <f t="shared" si="11"/>
        <v>2110</v>
      </c>
      <c r="M53" s="346">
        <f t="shared" si="12"/>
        <v>24528.75</v>
      </c>
      <c r="N53" s="277"/>
      <c r="O53" s="187"/>
      <c r="P53" s="187"/>
      <c r="Q53" s="187"/>
      <c r="R53" s="187"/>
      <c r="S53" s="187"/>
      <c r="T53" s="187"/>
      <c r="U53" s="187"/>
      <c r="V53" s="187"/>
    </row>
    <row r="54" spans="1:22" ht="20.25">
      <c r="A54" s="279"/>
      <c r="B54" s="276"/>
      <c r="C54" s="347">
        <v>13</v>
      </c>
      <c r="D54" s="348">
        <f t="shared" si="9"/>
        <v>1620</v>
      </c>
      <c r="E54" s="349">
        <f t="shared" si="10"/>
        <v>18832.5</v>
      </c>
      <c r="F54" s="276"/>
      <c r="G54" s="347">
        <v>38</v>
      </c>
      <c r="H54" s="348">
        <f t="shared" si="8"/>
        <v>1870</v>
      </c>
      <c r="I54" s="349">
        <f t="shared" si="7"/>
        <v>21738.75</v>
      </c>
      <c r="J54" s="276"/>
      <c r="K54" s="347">
        <v>63</v>
      </c>
      <c r="L54" s="348">
        <f t="shared" si="11"/>
        <v>2120</v>
      </c>
      <c r="M54" s="349">
        <f t="shared" si="12"/>
        <v>24645</v>
      </c>
      <c r="N54" s="277"/>
      <c r="O54" s="187"/>
      <c r="P54" s="187"/>
      <c r="Q54" s="187"/>
      <c r="R54" s="187"/>
      <c r="S54" s="187"/>
      <c r="T54" s="187"/>
      <c r="U54" s="187"/>
      <c r="V54" s="187"/>
    </row>
    <row r="55" spans="1:22" ht="20.25">
      <c r="A55" s="279"/>
      <c r="B55" s="276"/>
      <c r="C55" s="344">
        <v>14</v>
      </c>
      <c r="D55" s="345">
        <f t="shared" si="9"/>
        <v>1630</v>
      </c>
      <c r="E55" s="346">
        <f t="shared" si="10"/>
        <v>18948.75</v>
      </c>
      <c r="F55" s="276"/>
      <c r="G55" s="344">
        <v>39</v>
      </c>
      <c r="H55" s="345">
        <f t="shared" si="8"/>
        <v>1880</v>
      </c>
      <c r="I55" s="346">
        <f t="shared" si="7"/>
        <v>21855</v>
      </c>
      <c r="J55" s="276"/>
      <c r="K55" s="344">
        <v>64</v>
      </c>
      <c r="L55" s="345">
        <f t="shared" si="11"/>
        <v>2130</v>
      </c>
      <c r="M55" s="346">
        <f t="shared" si="12"/>
        <v>24761.25</v>
      </c>
      <c r="N55" s="277"/>
      <c r="O55" s="187"/>
      <c r="P55" s="187"/>
      <c r="Q55" s="187"/>
      <c r="R55" s="187"/>
      <c r="S55" s="187"/>
      <c r="T55" s="187"/>
      <c r="U55" s="187"/>
      <c r="V55" s="187"/>
    </row>
    <row r="56" spans="1:22" ht="20.25">
      <c r="A56" s="279"/>
      <c r="B56" s="276"/>
      <c r="C56" s="347">
        <v>15</v>
      </c>
      <c r="D56" s="348">
        <f t="shared" si="9"/>
        <v>1640</v>
      </c>
      <c r="E56" s="349">
        <f t="shared" si="10"/>
        <v>19065</v>
      </c>
      <c r="F56" s="276"/>
      <c r="G56" s="347">
        <v>40</v>
      </c>
      <c r="H56" s="348">
        <f t="shared" si="8"/>
        <v>1890</v>
      </c>
      <c r="I56" s="349">
        <f t="shared" si="7"/>
        <v>21971.25</v>
      </c>
      <c r="J56" s="276"/>
      <c r="K56" s="347">
        <v>65</v>
      </c>
      <c r="L56" s="348">
        <f t="shared" si="11"/>
        <v>2140</v>
      </c>
      <c r="M56" s="349">
        <f t="shared" si="12"/>
        <v>24877.5</v>
      </c>
      <c r="N56" s="277"/>
      <c r="O56" s="187"/>
      <c r="P56" s="187"/>
      <c r="Q56" s="187"/>
      <c r="R56" s="187"/>
      <c r="S56" s="187"/>
      <c r="T56" s="187"/>
      <c r="U56" s="187"/>
      <c r="V56" s="187"/>
    </row>
    <row r="57" spans="1:22" ht="20.25">
      <c r="A57" s="279"/>
      <c r="B57" s="276"/>
      <c r="C57" s="344">
        <v>16</v>
      </c>
      <c r="D57" s="345">
        <f t="shared" si="9"/>
        <v>1650</v>
      </c>
      <c r="E57" s="346">
        <f t="shared" si="10"/>
        <v>19181.25</v>
      </c>
      <c r="F57" s="276"/>
      <c r="G57" s="344">
        <v>41</v>
      </c>
      <c r="H57" s="345">
        <f t="shared" si="8"/>
        <v>1900</v>
      </c>
      <c r="I57" s="346">
        <f t="shared" si="7"/>
        <v>22087.5</v>
      </c>
      <c r="J57" s="276"/>
      <c r="K57" s="344">
        <v>66</v>
      </c>
      <c r="L57" s="345">
        <f t="shared" si="11"/>
        <v>2150</v>
      </c>
      <c r="M57" s="346">
        <f t="shared" si="12"/>
        <v>24993.75</v>
      </c>
      <c r="N57" s="277"/>
      <c r="O57" s="187"/>
      <c r="P57" s="187"/>
      <c r="Q57" s="187"/>
      <c r="R57" s="187"/>
      <c r="S57" s="187"/>
      <c r="T57" s="187"/>
      <c r="U57" s="187"/>
      <c r="V57" s="187"/>
    </row>
    <row r="58" spans="1:22" ht="20.25">
      <c r="A58" s="279"/>
      <c r="B58" s="276"/>
      <c r="C58" s="347">
        <v>17</v>
      </c>
      <c r="D58" s="348">
        <f t="shared" si="9"/>
        <v>1660</v>
      </c>
      <c r="E58" s="349">
        <f t="shared" si="10"/>
        <v>19297.5</v>
      </c>
      <c r="F58" s="276"/>
      <c r="G58" s="347">
        <v>42</v>
      </c>
      <c r="H58" s="348">
        <f t="shared" si="8"/>
        <v>1910</v>
      </c>
      <c r="I58" s="349">
        <f t="shared" si="7"/>
        <v>22203.75</v>
      </c>
      <c r="J58" s="276"/>
      <c r="K58" s="347">
        <v>67</v>
      </c>
      <c r="L58" s="348">
        <f t="shared" si="11"/>
        <v>2160</v>
      </c>
      <c r="M58" s="349">
        <f t="shared" si="12"/>
        <v>25110</v>
      </c>
      <c r="N58" s="277"/>
      <c r="O58" s="187"/>
      <c r="P58" s="187"/>
      <c r="Q58" s="187"/>
      <c r="R58" s="187"/>
      <c r="S58" s="187"/>
      <c r="T58" s="187"/>
      <c r="U58" s="187"/>
      <c r="V58" s="187"/>
    </row>
    <row r="59" spans="1:22" ht="20.25">
      <c r="A59" s="279"/>
      <c r="B59" s="276"/>
      <c r="C59" s="344">
        <v>18</v>
      </c>
      <c r="D59" s="345">
        <f t="shared" si="9"/>
        <v>1670</v>
      </c>
      <c r="E59" s="346">
        <f t="shared" si="10"/>
        <v>19413.75</v>
      </c>
      <c r="F59" s="276"/>
      <c r="G59" s="344">
        <v>43</v>
      </c>
      <c r="H59" s="345">
        <f t="shared" si="8"/>
        <v>1920</v>
      </c>
      <c r="I59" s="346">
        <f t="shared" si="7"/>
        <v>22320</v>
      </c>
      <c r="J59" s="276"/>
      <c r="K59" s="344">
        <v>68</v>
      </c>
      <c r="L59" s="345">
        <f t="shared" si="11"/>
        <v>2170</v>
      </c>
      <c r="M59" s="346">
        <f t="shared" si="12"/>
        <v>25226.25</v>
      </c>
      <c r="N59" s="277"/>
      <c r="O59" s="187"/>
      <c r="P59" s="187"/>
      <c r="Q59" s="187"/>
      <c r="R59" s="187"/>
      <c r="S59" s="187"/>
      <c r="T59" s="187"/>
      <c r="U59" s="187"/>
      <c r="V59" s="187"/>
    </row>
    <row r="60" spans="1:22" ht="20.25">
      <c r="A60" s="279"/>
      <c r="B60" s="276"/>
      <c r="C60" s="347">
        <v>19</v>
      </c>
      <c r="D60" s="348">
        <f t="shared" si="9"/>
        <v>1680</v>
      </c>
      <c r="E60" s="349">
        <f t="shared" si="10"/>
        <v>19530</v>
      </c>
      <c r="F60" s="276"/>
      <c r="G60" s="347">
        <v>44</v>
      </c>
      <c r="H60" s="348">
        <f t="shared" si="8"/>
        <v>1930</v>
      </c>
      <c r="I60" s="349">
        <f t="shared" si="7"/>
        <v>22436.25</v>
      </c>
      <c r="J60" s="276"/>
      <c r="K60" s="347">
        <v>69</v>
      </c>
      <c r="L60" s="348">
        <f t="shared" si="11"/>
        <v>2180</v>
      </c>
      <c r="M60" s="349">
        <f t="shared" si="12"/>
        <v>25342.5</v>
      </c>
      <c r="N60" s="277"/>
      <c r="O60" s="187"/>
      <c r="P60" s="187"/>
      <c r="Q60" s="187"/>
      <c r="R60" s="187"/>
      <c r="S60" s="187"/>
      <c r="T60" s="187"/>
      <c r="U60" s="187"/>
      <c r="V60" s="187"/>
    </row>
    <row r="61" spans="1:22" ht="20.25">
      <c r="A61" s="279"/>
      <c r="B61" s="276"/>
      <c r="C61" s="344">
        <v>20</v>
      </c>
      <c r="D61" s="345">
        <f t="shared" si="9"/>
        <v>1690</v>
      </c>
      <c r="E61" s="346">
        <f t="shared" si="10"/>
        <v>19646.25</v>
      </c>
      <c r="F61" s="276"/>
      <c r="G61" s="344">
        <v>45</v>
      </c>
      <c r="H61" s="345">
        <f t="shared" si="8"/>
        <v>1940</v>
      </c>
      <c r="I61" s="346">
        <f t="shared" si="7"/>
        <v>22552.5</v>
      </c>
      <c r="J61" s="276"/>
      <c r="K61" s="344">
        <v>70</v>
      </c>
      <c r="L61" s="345">
        <f t="shared" si="11"/>
        <v>2190</v>
      </c>
      <c r="M61" s="346">
        <f t="shared" si="12"/>
        <v>25458.75</v>
      </c>
      <c r="N61" s="277"/>
      <c r="O61" s="187"/>
      <c r="P61" s="187"/>
      <c r="Q61" s="187"/>
      <c r="R61" s="187"/>
      <c r="S61" s="187"/>
      <c r="T61" s="187"/>
      <c r="U61" s="187"/>
      <c r="V61" s="187"/>
    </row>
    <row r="62" spans="1:22" ht="20.25">
      <c r="A62" s="279"/>
      <c r="B62" s="276"/>
      <c r="C62" s="347">
        <v>21</v>
      </c>
      <c r="D62" s="348">
        <f t="shared" si="9"/>
        <v>1700</v>
      </c>
      <c r="E62" s="349">
        <f t="shared" si="10"/>
        <v>19762.5</v>
      </c>
      <c r="F62" s="276"/>
      <c r="G62" s="347">
        <v>46</v>
      </c>
      <c r="H62" s="348">
        <f t="shared" si="8"/>
        <v>1950</v>
      </c>
      <c r="I62" s="349">
        <f t="shared" si="7"/>
        <v>22668.75</v>
      </c>
      <c r="J62" s="276"/>
      <c r="K62" s="347">
        <v>71</v>
      </c>
      <c r="L62" s="348">
        <f t="shared" si="11"/>
        <v>2200</v>
      </c>
      <c r="M62" s="349">
        <f t="shared" si="12"/>
        <v>25575</v>
      </c>
      <c r="N62" s="277"/>
      <c r="O62" s="187"/>
      <c r="P62" s="187"/>
      <c r="Q62" s="187"/>
      <c r="R62" s="187"/>
      <c r="S62" s="187"/>
      <c r="T62" s="187"/>
      <c r="U62" s="187"/>
      <c r="V62" s="187"/>
    </row>
    <row r="63" spans="1:22" ht="20.25">
      <c r="A63" s="279"/>
      <c r="B63" s="276"/>
      <c r="C63" s="344">
        <v>22</v>
      </c>
      <c r="D63" s="345">
        <f t="shared" si="9"/>
        <v>1710</v>
      </c>
      <c r="E63" s="346">
        <f t="shared" si="10"/>
        <v>19878.75</v>
      </c>
      <c r="F63" s="276"/>
      <c r="G63" s="344">
        <v>47</v>
      </c>
      <c r="H63" s="345">
        <f t="shared" si="8"/>
        <v>1960</v>
      </c>
      <c r="I63" s="346">
        <f t="shared" si="7"/>
        <v>22785</v>
      </c>
      <c r="J63" s="276"/>
      <c r="K63" s="344">
        <v>72</v>
      </c>
      <c r="L63" s="345">
        <f t="shared" si="11"/>
        <v>2210</v>
      </c>
      <c r="M63" s="346">
        <f t="shared" si="12"/>
        <v>25691.25</v>
      </c>
      <c r="N63" s="277"/>
      <c r="O63" s="187"/>
      <c r="P63" s="187"/>
      <c r="Q63" s="187"/>
      <c r="R63" s="187"/>
      <c r="S63" s="187"/>
      <c r="T63" s="187"/>
      <c r="U63" s="187"/>
      <c r="V63" s="187"/>
    </row>
    <row r="64" spans="1:22" ht="20.25">
      <c r="A64" s="279"/>
      <c r="B64" s="276"/>
      <c r="C64" s="347">
        <v>23</v>
      </c>
      <c r="D64" s="348">
        <f t="shared" si="9"/>
        <v>1720</v>
      </c>
      <c r="E64" s="349">
        <f t="shared" si="10"/>
        <v>19995</v>
      </c>
      <c r="F64" s="276"/>
      <c r="G64" s="347">
        <v>48</v>
      </c>
      <c r="H64" s="348">
        <f t="shared" si="8"/>
        <v>1970</v>
      </c>
      <c r="I64" s="349">
        <f t="shared" si="7"/>
        <v>22901.25</v>
      </c>
      <c r="J64" s="276"/>
      <c r="K64" s="347">
        <v>73</v>
      </c>
      <c r="L64" s="348">
        <f t="shared" si="11"/>
        <v>2220</v>
      </c>
      <c r="M64" s="349">
        <f t="shared" si="12"/>
        <v>25807.5</v>
      </c>
      <c r="N64" s="277"/>
      <c r="O64" s="187"/>
      <c r="P64" s="187"/>
      <c r="Q64" s="187"/>
      <c r="R64" s="187"/>
      <c r="S64" s="187"/>
      <c r="T64" s="187"/>
      <c r="U64" s="187"/>
      <c r="V64" s="187"/>
    </row>
    <row r="65" spans="1:22" ht="20.25">
      <c r="A65" s="279"/>
      <c r="B65" s="276"/>
      <c r="C65" s="344">
        <v>24</v>
      </c>
      <c r="D65" s="345">
        <f t="shared" si="9"/>
        <v>1730</v>
      </c>
      <c r="E65" s="346">
        <f t="shared" si="10"/>
        <v>20111.25</v>
      </c>
      <c r="F65" s="276"/>
      <c r="G65" s="344">
        <v>49</v>
      </c>
      <c r="H65" s="345">
        <f t="shared" si="8"/>
        <v>1980</v>
      </c>
      <c r="I65" s="346">
        <f t="shared" si="7"/>
        <v>23017.5</v>
      </c>
      <c r="J65" s="276"/>
      <c r="K65" s="344">
        <v>74</v>
      </c>
      <c r="L65" s="345">
        <f t="shared" si="11"/>
        <v>2230</v>
      </c>
      <c r="M65" s="346">
        <f t="shared" si="12"/>
        <v>25923.75</v>
      </c>
      <c r="N65" s="277"/>
      <c r="O65" s="187"/>
      <c r="P65" s="187"/>
      <c r="Q65" s="187"/>
      <c r="R65" s="187"/>
      <c r="S65" s="187"/>
      <c r="T65" s="187"/>
      <c r="U65" s="187"/>
      <c r="V65" s="187"/>
    </row>
    <row r="66" spans="1:22" ht="20.25">
      <c r="A66" s="279"/>
      <c r="B66" s="276"/>
      <c r="C66" s="347">
        <v>25</v>
      </c>
      <c r="D66" s="348">
        <f t="shared" si="9"/>
        <v>1740</v>
      </c>
      <c r="E66" s="349">
        <f t="shared" si="10"/>
        <v>20227.5</v>
      </c>
      <c r="F66" s="276"/>
      <c r="G66" s="347">
        <v>50</v>
      </c>
      <c r="H66" s="348">
        <f t="shared" si="8"/>
        <v>1990</v>
      </c>
      <c r="I66" s="349">
        <f t="shared" si="7"/>
        <v>23133.75</v>
      </c>
      <c r="J66" s="276"/>
      <c r="K66" s="347">
        <v>75</v>
      </c>
      <c r="L66" s="348">
        <f t="shared" si="11"/>
        <v>2240</v>
      </c>
      <c r="M66" s="349">
        <f t="shared" si="12"/>
        <v>26040</v>
      </c>
      <c r="N66" s="277"/>
      <c r="O66" s="187"/>
      <c r="P66" s="187"/>
      <c r="Q66" s="187"/>
      <c r="R66" s="187"/>
      <c r="S66" s="187"/>
      <c r="T66" s="187"/>
      <c r="U66" s="187"/>
      <c r="V66" s="187"/>
    </row>
    <row r="67" spans="1:22" ht="15.75" thickBot="1">
      <c r="A67" s="308"/>
      <c r="B67" s="309"/>
      <c r="C67" s="309"/>
      <c r="D67" s="309"/>
      <c r="E67" s="309"/>
      <c r="F67" s="309"/>
      <c r="G67" s="309"/>
      <c r="H67" s="309"/>
      <c r="I67" s="309"/>
      <c r="J67" s="309"/>
      <c r="K67" s="309"/>
      <c r="L67" s="309"/>
      <c r="M67" s="309"/>
      <c r="N67" s="310"/>
      <c r="O67" s="187"/>
      <c r="P67" s="187"/>
      <c r="Q67" s="187"/>
      <c r="R67" s="187"/>
      <c r="S67" s="187"/>
      <c r="T67" s="187"/>
      <c r="U67" s="187"/>
      <c r="V67" s="187"/>
    </row>
    <row r="68" spans="1:22" ht="15">
      <c r="A68" s="311"/>
      <c r="B68" s="272"/>
      <c r="C68" s="272"/>
      <c r="D68" s="272"/>
      <c r="E68" s="272"/>
      <c r="F68" s="272"/>
      <c r="G68" s="272"/>
      <c r="H68" s="272"/>
      <c r="I68" s="272"/>
      <c r="J68" s="272"/>
      <c r="K68" s="272"/>
      <c r="L68" s="272"/>
      <c r="M68" s="272"/>
      <c r="N68" s="273"/>
      <c r="O68" s="187"/>
      <c r="P68" s="187"/>
      <c r="Q68" s="187"/>
      <c r="R68" s="187"/>
      <c r="S68" s="187"/>
      <c r="T68" s="187"/>
      <c r="U68" s="187"/>
      <c r="V68" s="187"/>
    </row>
    <row r="69" spans="1:22" ht="26.25">
      <c r="A69" s="312" t="s">
        <v>239</v>
      </c>
      <c r="B69" s="275"/>
      <c r="C69" s="275"/>
      <c r="D69" s="275"/>
      <c r="E69" s="275"/>
      <c r="F69" s="275"/>
      <c r="G69" s="275"/>
      <c r="H69" s="275"/>
      <c r="I69" s="276"/>
      <c r="J69" s="276"/>
      <c r="K69" s="276"/>
      <c r="L69" s="276"/>
      <c r="M69" s="276"/>
      <c r="N69" s="277"/>
      <c r="O69" s="187"/>
      <c r="P69" s="187"/>
      <c r="Q69" s="187"/>
      <c r="R69" s="187"/>
      <c r="S69" s="187"/>
      <c r="T69" s="187"/>
      <c r="U69" s="187"/>
      <c r="V69" s="187"/>
    </row>
    <row r="70" spans="1:22" ht="15.75" thickBot="1">
      <c r="A70" s="274"/>
      <c r="B70" s="275"/>
      <c r="C70" s="275"/>
      <c r="D70" s="275"/>
      <c r="E70" s="275"/>
      <c r="F70" s="275"/>
      <c r="G70" s="275"/>
      <c r="H70" s="275"/>
      <c r="I70" s="276"/>
      <c r="J70" s="276"/>
      <c r="K70" s="276"/>
      <c r="L70" s="276"/>
      <c r="M70" s="276"/>
      <c r="N70" s="277"/>
      <c r="O70" s="187"/>
      <c r="P70" s="187"/>
      <c r="Q70" s="187"/>
      <c r="R70" s="187"/>
      <c r="S70" s="187"/>
      <c r="T70" s="187"/>
      <c r="U70" s="187"/>
      <c r="V70" s="187"/>
    </row>
    <row r="71" spans="1:22" ht="16.5" thickBot="1">
      <c r="A71" s="313" t="s">
        <v>228</v>
      </c>
      <c r="B71" s="314"/>
      <c r="C71" s="314"/>
      <c r="D71" s="314"/>
      <c r="E71" s="314"/>
      <c r="F71" s="314"/>
      <c r="G71" s="275"/>
      <c r="H71" s="275"/>
      <c r="I71" s="276"/>
      <c r="J71" s="736" t="s">
        <v>240</v>
      </c>
      <c r="K71" s="737"/>
      <c r="L71" s="738"/>
      <c r="M71" s="276"/>
      <c r="N71" s="277"/>
      <c r="O71" s="187"/>
      <c r="P71" s="187"/>
      <c r="Q71" s="187"/>
      <c r="R71" s="187"/>
      <c r="S71" s="187"/>
      <c r="T71" s="187"/>
      <c r="U71" s="187"/>
      <c r="V71" s="187"/>
    </row>
    <row r="72" spans="1:22" ht="18.75" thickBot="1">
      <c r="A72" s="279"/>
      <c r="B72" s="276"/>
      <c r="C72" s="276"/>
      <c r="D72" s="276"/>
      <c r="E72" s="276"/>
      <c r="F72" s="276"/>
      <c r="G72" s="276"/>
      <c r="H72" s="276"/>
      <c r="I72" s="276"/>
      <c r="J72" s="350">
        <v>1</v>
      </c>
      <c r="K72" s="350">
        <v>2</v>
      </c>
      <c r="L72" s="350">
        <v>3</v>
      </c>
      <c r="M72" s="276"/>
      <c r="N72" s="277"/>
      <c r="O72" s="187"/>
      <c r="P72" s="187"/>
      <c r="Q72" s="187"/>
      <c r="R72" s="187"/>
      <c r="S72" s="187"/>
      <c r="T72" s="187"/>
      <c r="U72" s="187"/>
      <c r="V72" s="187"/>
    </row>
    <row r="73" spans="1:22" ht="24" thickBot="1">
      <c r="A73" s="315"/>
      <c r="B73" s="316"/>
      <c r="C73" s="759" t="s">
        <v>241</v>
      </c>
      <c r="D73" s="760"/>
      <c r="E73" s="760"/>
      <c r="F73" s="761"/>
      <c r="G73" s="727" t="s">
        <v>221</v>
      </c>
      <c r="H73" s="755"/>
      <c r="I73" s="756"/>
      <c r="J73" s="280">
        <v>11</v>
      </c>
      <c r="K73" s="351">
        <v>10</v>
      </c>
      <c r="L73" s="351">
        <v>11</v>
      </c>
      <c r="M73" s="281" t="s">
        <v>375</v>
      </c>
      <c r="N73" s="282" t="s">
        <v>222</v>
      </c>
      <c r="O73" s="187"/>
      <c r="P73" s="187"/>
      <c r="Q73" s="187"/>
      <c r="R73" s="187"/>
      <c r="S73" s="187"/>
      <c r="T73" s="187"/>
      <c r="U73" s="187"/>
      <c r="V73" s="187"/>
    </row>
    <row r="74" spans="1:22" ht="24" thickBot="1">
      <c r="A74" s="315"/>
      <c r="B74" s="316"/>
      <c r="C74" s="762"/>
      <c r="D74" s="763"/>
      <c r="E74" s="763"/>
      <c r="F74" s="764"/>
      <c r="G74" s="729" t="s">
        <v>325</v>
      </c>
      <c r="H74" s="755"/>
      <c r="I74" s="756"/>
      <c r="J74" s="283">
        <v>91</v>
      </c>
      <c r="K74" s="352">
        <v>93</v>
      </c>
      <c r="L74" s="352">
        <v>96</v>
      </c>
      <c r="M74" s="284" t="s">
        <v>375</v>
      </c>
      <c r="N74" s="282" t="s">
        <v>222</v>
      </c>
      <c r="O74" s="187"/>
      <c r="P74" s="187"/>
      <c r="Q74" s="187"/>
      <c r="R74" s="187"/>
      <c r="S74" s="187"/>
      <c r="T74" s="187"/>
      <c r="U74" s="187"/>
      <c r="V74" s="187"/>
    </row>
    <row r="75" spans="1:22" ht="24" thickBot="1">
      <c r="A75" s="746" t="s">
        <v>230</v>
      </c>
      <c r="B75" s="747"/>
      <c r="C75" s="747"/>
      <c r="D75" s="747"/>
      <c r="E75" s="747"/>
      <c r="F75" s="747"/>
      <c r="G75" s="747"/>
      <c r="H75" s="747"/>
      <c r="I75" s="727" t="s">
        <v>231</v>
      </c>
      <c r="J75" s="728"/>
      <c r="K75" s="728"/>
      <c r="L75" s="280">
        <v>1650</v>
      </c>
      <c r="M75" s="281" t="s">
        <v>297</v>
      </c>
      <c r="N75" s="282" t="s">
        <v>222</v>
      </c>
      <c r="O75" s="187"/>
      <c r="P75" s="187"/>
      <c r="Q75" s="187"/>
      <c r="R75" s="187"/>
      <c r="S75" s="187"/>
      <c r="T75" s="187"/>
      <c r="U75" s="187"/>
      <c r="V75" s="187"/>
    </row>
    <row r="76" spans="1:22" ht="24" thickBot="1">
      <c r="A76" s="746" t="s">
        <v>232</v>
      </c>
      <c r="B76" s="747"/>
      <c r="C76" s="747"/>
      <c r="D76" s="747"/>
      <c r="E76" s="747"/>
      <c r="F76" s="747"/>
      <c r="G76" s="747"/>
      <c r="H76" s="747"/>
      <c r="I76" s="729" t="s">
        <v>233</v>
      </c>
      <c r="J76" s="730"/>
      <c r="K76" s="757"/>
      <c r="L76" s="283">
        <v>10</v>
      </c>
      <c r="M76" s="284" t="s">
        <v>297</v>
      </c>
      <c r="N76" s="282" t="s">
        <v>222</v>
      </c>
      <c r="O76" s="187"/>
      <c r="P76" s="187"/>
      <c r="Q76" s="187"/>
      <c r="R76" s="187"/>
      <c r="S76" s="187"/>
      <c r="T76" s="187"/>
      <c r="U76" s="187"/>
      <c r="V76" s="187"/>
    </row>
    <row r="77" spans="1:22" ht="6" customHeight="1">
      <c r="A77" s="315"/>
      <c r="B77" s="316"/>
      <c r="C77" s="316"/>
      <c r="D77" s="316"/>
      <c r="E77" s="316"/>
      <c r="F77" s="316"/>
      <c r="G77" s="316"/>
      <c r="H77" s="316"/>
      <c r="I77" s="319"/>
      <c r="J77" s="320"/>
      <c r="K77" s="320"/>
      <c r="L77" s="321"/>
      <c r="M77" s="322"/>
      <c r="N77" s="277"/>
      <c r="O77" s="187"/>
      <c r="P77" s="187"/>
      <c r="Q77" s="187"/>
      <c r="R77" s="187"/>
      <c r="S77" s="187"/>
      <c r="T77" s="187"/>
      <c r="U77" s="187"/>
      <c r="V77" s="187"/>
    </row>
    <row r="78" spans="1:22" ht="24" thickBot="1">
      <c r="A78" s="315"/>
      <c r="B78" s="316"/>
      <c r="C78" s="316"/>
      <c r="D78" s="316"/>
      <c r="E78" s="316"/>
      <c r="F78" s="316"/>
      <c r="G78" s="316"/>
      <c r="H78" s="316"/>
      <c r="I78" s="319"/>
      <c r="J78" s="320"/>
      <c r="K78" s="320"/>
      <c r="L78" s="321"/>
      <c r="M78" s="322"/>
      <c r="N78" s="277"/>
      <c r="O78" s="187"/>
      <c r="P78" s="187"/>
      <c r="Q78" s="187"/>
      <c r="R78" s="187"/>
      <c r="S78" s="187"/>
      <c r="T78" s="187"/>
      <c r="U78" s="187"/>
      <c r="V78" s="187"/>
    </row>
    <row r="79" spans="1:22" ht="16.5" thickBot="1">
      <c r="A79" s="279"/>
      <c r="B79" s="276"/>
      <c r="C79" s="736" t="s">
        <v>242</v>
      </c>
      <c r="D79" s="737"/>
      <c r="E79" s="738"/>
      <c r="F79" s="276"/>
      <c r="G79" s="736" t="s">
        <v>243</v>
      </c>
      <c r="H79" s="737"/>
      <c r="I79" s="738"/>
      <c r="J79" s="326"/>
      <c r="K79" s="736" t="s">
        <v>244</v>
      </c>
      <c r="L79" s="737"/>
      <c r="M79" s="738"/>
      <c r="N79" s="277"/>
      <c r="O79" s="187"/>
      <c r="P79" s="187"/>
      <c r="Q79" s="187"/>
      <c r="R79" s="187"/>
      <c r="S79" s="187"/>
      <c r="T79" s="187"/>
      <c r="U79" s="187"/>
      <c r="V79" s="187"/>
    </row>
    <row r="80" spans="1:22" ht="21" thickBot="1">
      <c r="A80" s="323"/>
      <c r="B80" s="324"/>
      <c r="C80" s="750">
        <f>D85</f>
        <v>8.272727272727273</v>
      </c>
      <c r="D80" s="751"/>
      <c r="E80" s="752"/>
      <c r="F80" s="276"/>
      <c r="G80" s="750">
        <f>H85</f>
        <v>9.3</v>
      </c>
      <c r="H80" s="751"/>
      <c r="I80" s="752"/>
      <c r="J80" s="326"/>
      <c r="K80" s="750">
        <f>L85</f>
        <v>8.727272727272727</v>
      </c>
      <c r="L80" s="751"/>
      <c r="M80" s="752"/>
      <c r="N80" s="277"/>
      <c r="O80" s="187"/>
      <c r="P80" s="187"/>
      <c r="Q80" s="187"/>
      <c r="R80" s="187"/>
      <c r="S80" s="187"/>
      <c r="T80" s="187"/>
      <c r="U80" s="187"/>
      <c r="V80" s="187"/>
    </row>
    <row r="81" spans="1:22" ht="19.5" customHeight="1" thickBot="1">
      <c r="A81" s="323"/>
      <c r="B81" s="324"/>
      <c r="C81" s="733" t="s">
        <v>245</v>
      </c>
      <c r="D81" s="734"/>
      <c r="E81" s="735"/>
      <c r="F81" s="324"/>
      <c r="G81" s="733" t="s">
        <v>245</v>
      </c>
      <c r="H81" s="734"/>
      <c r="I81" s="735"/>
      <c r="J81" s="326"/>
      <c r="K81" s="733" t="s">
        <v>245</v>
      </c>
      <c r="L81" s="734"/>
      <c r="M81" s="735"/>
      <c r="N81" s="328"/>
      <c r="O81" s="187"/>
      <c r="P81" s="187"/>
      <c r="Q81" s="187"/>
      <c r="R81" s="187"/>
      <c r="S81" s="187"/>
      <c r="T81" s="187"/>
      <c r="U81" s="187"/>
      <c r="V81" s="187"/>
    </row>
    <row r="82" spans="1:22" ht="16.5" thickBot="1">
      <c r="A82" s="279"/>
      <c r="B82" s="276"/>
      <c r="C82" s="736" t="s">
        <v>246</v>
      </c>
      <c r="D82" s="737"/>
      <c r="E82" s="738"/>
      <c r="F82" s="276"/>
      <c r="G82" s="736" t="s">
        <v>246</v>
      </c>
      <c r="H82" s="737"/>
      <c r="I82" s="738"/>
      <c r="J82" s="276"/>
      <c r="K82" s="736" t="s">
        <v>246</v>
      </c>
      <c r="L82" s="737"/>
      <c r="M82" s="738"/>
      <c r="N82" s="277"/>
      <c r="O82" s="187"/>
      <c r="P82" s="187"/>
      <c r="Q82" s="187"/>
      <c r="R82" s="187"/>
      <c r="S82" s="187"/>
      <c r="T82" s="187"/>
      <c r="U82" s="187"/>
      <c r="V82" s="187"/>
    </row>
    <row r="83" spans="1:22" ht="21" thickBot="1">
      <c r="A83" s="279"/>
      <c r="B83" s="276"/>
      <c r="C83" s="329" t="s">
        <v>155</v>
      </c>
      <c r="D83" s="330">
        <f>J73</f>
        <v>11</v>
      </c>
      <c r="E83" s="331" t="s">
        <v>375</v>
      </c>
      <c r="F83" s="276"/>
      <c r="G83" s="329" t="s">
        <v>155</v>
      </c>
      <c r="H83" s="330">
        <f>K73</f>
        <v>10</v>
      </c>
      <c r="I83" s="331" t="s">
        <v>375</v>
      </c>
      <c r="J83" s="276"/>
      <c r="K83" s="329" t="s">
        <v>155</v>
      </c>
      <c r="L83" s="330">
        <f>L73</f>
        <v>11</v>
      </c>
      <c r="M83" s="331" t="s">
        <v>375</v>
      </c>
      <c r="N83" s="277"/>
      <c r="O83" s="187"/>
      <c r="P83" s="187"/>
      <c r="Q83" s="187"/>
      <c r="R83" s="187"/>
      <c r="S83" s="187"/>
      <c r="T83" s="187"/>
      <c r="U83" s="187"/>
      <c r="V83" s="187"/>
    </row>
    <row r="84" spans="1:22" ht="21" thickBot="1">
      <c r="A84" s="279"/>
      <c r="B84" s="276"/>
      <c r="C84" s="333" t="s">
        <v>156</v>
      </c>
      <c r="D84" s="334">
        <f>J74</f>
        <v>91</v>
      </c>
      <c r="E84" s="335" t="s">
        <v>375</v>
      </c>
      <c r="F84" s="276"/>
      <c r="G84" s="333" t="s">
        <v>156</v>
      </c>
      <c r="H84" s="334">
        <f>K74</f>
        <v>93</v>
      </c>
      <c r="I84" s="335" t="s">
        <v>375</v>
      </c>
      <c r="J84" s="276"/>
      <c r="K84" s="333" t="s">
        <v>156</v>
      </c>
      <c r="L84" s="334">
        <f>L74</f>
        <v>96</v>
      </c>
      <c r="M84" s="335" t="s">
        <v>375</v>
      </c>
      <c r="N84" s="277"/>
      <c r="O84" s="187"/>
      <c r="P84" s="187"/>
      <c r="Q84" s="187"/>
      <c r="R84" s="187"/>
      <c r="S84" s="187"/>
      <c r="T84" s="187"/>
      <c r="U84" s="187"/>
      <c r="V84" s="187"/>
    </row>
    <row r="85" spans="1:22" ht="21" thickBot="1">
      <c r="A85" s="279"/>
      <c r="B85" s="276"/>
      <c r="C85" s="336" t="s">
        <v>236</v>
      </c>
      <c r="D85" s="753">
        <f>D84/D83</f>
        <v>8.272727272727273</v>
      </c>
      <c r="E85" s="754"/>
      <c r="F85" s="276"/>
      <c r="G85" s="336" t="s">
        <v>236</v>
      </c>
      <c r="H85" s="753">
        <f>H84/H83</f>
        <v>9.3</v>
      </c>
      <c r="I85" s="754"/>
      <c r="J85" s="276"/>
      <c r="K85" s="336" t="s">
        <v>236</v>
      </c>
      <c r="L85" s="753">
        <f>L84/L83</f>
        <v>8.727272727272727</v>
      </c>
      <c r="M85" s="754"/>
      <c r="N85" s="277"/>
      <c r="O85" s="187"/>
      <c r="P85" s="187"/>
      <c r="Q85" s="187"/>
      <c r="R85" s="187"/>
      <c r="S85" s="187"/>
      <c r="T85" s="187"/>
      <c r="U85" s="187"/>
      <c r="V85" s="187"/>
    </row>
    <row r="86" spans="1:22" ht="15.75" thickBot="1">
      <c r="A86" s="279"/>
      <c r="B86" s="276"/>
      <c r="C86" s="276"/>
      <c r="D86" s="276"/>
      <c r="E86" s="276"/>
      <c r="F86" s="276"/>
      <c r="G86" s="276"/>
      <c r="H86" s="276"/>
      <c r="I86" s="276"/>
      <c r="J86" s="276"/>
      <c r="K86" s="276"/>
      <c r="L86" s="276"/>
      <c r="M86" s="276"/>
      <c r="N86" s="277"/>
      <c r="O86" s="187"/>
      <c r="P86" s="187"/>
      <c r="Q86" s="187"/>
      <c r="R86" s="187"/>
      <c r="S86" s="187"/>
      <c r="T86" s="187"/>
      <c r="U86" s="187"/>
      <c r="V86" s="187"/>
    </row>
    <row r="87" spans="1:22" ht="20.25">
      <c r="A87" s="279"/>
      <c r="B87" s="276"/>
      <c r="C87" s="337" t="s">
        <v>247</v>
      </c>
      <c r="D87" s="338" t="s">
        <v>238</v>
      </c>
      <c r="E87" s="338" t="s">
        <v>359</v>
      </c>
      <c r="F87" s="276"/>
      <c r="G87" s="337" t="s">
        <v>248</v>
      </c>
      <c r="H87" s="338" t="s">
        <v>238</v>
      </c>
      <c r="I87" s="338" t="s">
        <v>359</v>
      </c>
      <c r="J87" s="276"/>
      <c r="K87" s="337" t="s">
        <v>249</v>
      </c>
      <c r="L87" s="338" t="s">
        <v>238</v>
      </c>
      <c r="M87" s="338" t="s">
        <v>359</v>
      </c>
      <c r="N87" s="277"/>
      <c r="O87" s="187"/>
      <c r="P87" s="187"/>
      <c r="Q87" s="187"/>
      <c r="R87" s="187"/>
      <c r="S87" s="187"/>
      <c r="T87" s="187"/>
      <c r="U87" s="187"/>
      <c r="V87" s="187"/>
    </row>
    <row r="88" spans="1:22" ht="21" thickBot="1">
      <c r="A88" s="279"/>
      <c r="B88" s="276"/>
      <c r="C88" s="339" t="s">
        <v>282</v>
      </c>
      <c r="D88" s="340" t="s">
        <v>297</v>
      </c>
      <c r="E88" s="340" t="s">
        <v>297</v>
      </c>
      <c r="F88" s="276"/>
      <c r="G88" s="339" t="s">
        <v>282</v>
      </c>
      <c r="H88" s="340" t="s">
        <v>297</v>
      </c>
      <c r="I88" s="340" t="s">
        <v>297</v>
      </c>
      <c r="J88" s="276"/>
      <c r="K88" s="339" t="s">
        <v>282</v>
      </c>
      <c r="L88" s="340" t="s">
        <v>297</v>
      </c>
      <c r="M88" s="340" t="s">
        <v>297</v>
      </c>
      <c r="N88" s="277"/>
      <c r="O88" s="187"/>
      <c r="P88" s="187"/>
      <c r="Q88" s="187"/>
      <c r="R88" s="187"/>
      <c r="S88" s="187"/>
      <c r="T88" s="187"/>
      <c r="U88" s="187"/>
      <c r="V88" s="187"/>
    </row>
    <row r="89" spans="1:22" ht="20.25">
      <c r="A89" s="279"/>
      <c r="B89" s="276"/>
      <c r="C89" s="353">
        <v>1</v>
      </c>
      <c r="D89" s="354">
        <f>L75</f>
        <v>1650</v>
      </c>
      <c r="E89" s="355">
        <f>D89*$L$31</f>
        <v>19181.25</v>
      </c>
      <c r="F89" s="276"/>
      <c r="G89" s="353">
        <v>1</v>
      </c>
      <c r="H89" s="354">
        <f>L75</f>
        <v>1650</v>
      </c>
      <c r="I89" s="355">
        <f aca="true" t="shared" si="13" ref="I89:I113">H89*$L$31</f>
        <v>19181.25</v>
      </c>
      <c r="J89" s="276"/>
      <c r="K89" s="353">
        <v>1</v>
      </c>
      <c r="L89" s="354">
        <f>L75</f>
        <v>1650</v>
      </c>
      <c r="M89" s="355">
        <f>L89*$L$31</f>
        <v>19181.25</v>
      </c>
      <c r="N89" s="277"/>
      <c r="O89" s="187"/>
      <c r="P89" s="187"/>
      <c r="Q89" s="187"/>
      <c r="R89" s="187"/>
      <c r="S89" s="187"/>
      <c r="T89" s="187"/>
      <c r="U89" s="187"/>
      <c r="V89" s="187"/>
    </row>
    <row r="90" spans="1:22" ht="20.25">
      <c r="A90" s="279"/>
      <c r="B90" s="276"/>
      <c r="C90" s="347">
        <v>2</v>
      </c>
      <c r="D90" s="348">
        <f>D89+$L$28</f>
        <v>1660</v>
      </c>
      <c r="E90" s="349">
        <f>D90*$L$31</f>
        <v>19297.5</v>
      </c>
      <c r="F90" s="276"/>
      <c r="G90" s="347">
        <v>2</v>
      </c>
      <c r="H90" s="348">
        <f aca="true" t="shared" si="14" ref="H90:H113">H89+$L$28</f>
        <v>1660</v>
      </c>
      <c r="I90" s="349">
        <f t="shared" si="13"/>
        <v>19297.5</v>
      </c>
      <c r="J90" s="276"/>
      <c r="K90" s="347">
        <v>2</v>
      </c>
      <c r="L90" s="348">
        <f>L89+$L$28</f>
        <v>1660</v>
      </c>
      <c r="M90" s="349">
        <f>L90*$L$31</f>
        <v>19297.5</v>
      </c>
      <c r="N90" s="277"/>
      <c r="O90" s="187"/>
      <c r="P90" s="187"/>
      <c r="Q90" s="187"/>
      <c r="R90" s="187"/>
      <c r="S90" s="187"/>
      <c r="T90" s="187"/>
      <c r="U90" s="187"/>
      <c r="V90" s="187"/>
    </row>
    <row r="91" spans="1:22" ht="20.25">
      <c r="A91" s="279"/>
      <c r="B91" s="276"/>
      <c r="C91" s="344">
        <v>3</v>
      </c>
      <c r="D91" s="345">
        <f aca="true" t="shared" si="15" ref="D91:D113">D90+$L$28</f>
        <v>1670</v>
      </c>
      <c r="E91" s="346">
        <f t="shared" si="10"/>
        <v>19413.75</v>
      </c>
      <c r="F91" s="276"/>
      <c r="G91" s="344">
        <v>3</v>
      </c>
      <c r="H91" s="345">
        <f t="shared" si="14"/>
        <v>1670</v>
      </c>
      <c r="I91" s="346">
        <f t="shared" si="13"/>
        <v>19413.75</v>
      </c>
      <c r="J91" s="276"/>
      <c r="K91" s="344">
        <v>3</v>
      </c>
      <c r="L91" s="345">
        <f>L90+$L$28</f>
        <v>1670</v>
      </c>
      <c r="M91" s="346">
        <f>L91*$L$31</f>
        <v>19413.75</v>
      </c>
      <c r="N91" s="277"/>
      <c r="O91" s="187"/>
      <c r="P91" s="187"/>
      <c r="Q91" s="187"/>
      <c r="R91" s="187"/>
      <c r="S91" s="187"/>
      <c r="T91" s="187"/>
      <c r="U91" s="187"/>
      <c r="V91" s="187"/>
    </row>
    <row r="92" spans="1:22" ht="20.25">
      <c r="A92" s="279"/>
      <c r="B92" s="276"/>
      <c r="C92" s="347">
        <v>4</v>
      </c>
      <c r="D92" s="348">
        <f t="shared" si="15"/>
        <v>1680</v>
      </c>
      <c r="E92" s="349">
        <f t="shared" si="10"/>
        <v>19530</v>
      </c>
      <c r="F92" s="276"/>
      <c r="G92" s="347">
        <v>4</v>
      </c>
      <c r="H92" s="348">
        <f t="shared" si="14"/>
        <v>1680</v>
      </c>
      <c r="I92" s="349">
        <f t="shared" si="13"/>
        <v>19530</v>
      </c>
      <c r="J92" s="276"/>
      <c r="K92" s="347">
        <v>4</v>
      </c>
      <c r="L92" s="348">
        <f aca="true" t="shared" si="16" ref="L92:L113">L91+$L$28</f>
        <v>1680</v>
      </c>
      <c r="M92" s="349">
        <f aca="true" t="shared" si="17" ref="M92:M113">L92*$L$31</f>
        <v>19530</v>
      </c>
      <c r="N92" s="277"/>
      <c r="O92" s="187"/>
      <c r="P92" s="187"/>
      <c r="Q92" s="187"/>
      <c r="R92" s="187"/>
      <c r="S92" s="187"/>
      <c r="T92" s="187"/>
      <c r="U92" s="187"/>
      <c r="V92" s="187"/>
    </row>
    <row r="93" spans="1:22" ht="20.25">
      <c r="A93" s="279"/>
      <c r="B93" s="276"/>
      <c r="C93" s="344">
        <v>5</v>
      </c>
      <c r="D93" s="345">
        <f t="shared" si="15"/>
        <v>1690</v>
      </c>
      <c r="E93" s="346">
        <f t="shared" si="10"/>
        <v>19646.25</v>
      </c>
      <c r="F93" s="276"/>
      <c r="G93" s="344">
        <v>5</v>
      </c>
      <c r="H93" s="345">
        <f t="shared" si="14"/>
        <v>1690</v>
      </c>
      <c r="I93" s="346">
        <f t="shared" si="13"/>
        <v>19646.25</v>
      </c>
      <c r="J93" s="276"/>
      <c r="K93" s="344">
        <v>5</v>
      </c>
      <c r="L93" s="345">
        <f t="shared" si="16"/>
        <v>1690</v>
      </c>
      <c r="M93" s="346">
        <f t="shared" si="17"/>
        <v>19646.25</v>
      </c>
      <c r="N93" s="277"/>
      <c r="O93" s="187"/>
      <c r="P93" s="187"/>
      <c r="Q93" s="187"/>
      <c r="R93" s="187"/>
      <c r="S93" s="187"/>
      <c r="T93" s="187"/>
      <c r="U93" s="187"/>
      <c r="V93" s="187"/>
    </row>
    <row r="94" spans="1:22" ht="20.25">
      <c r="A94" s="279"/>
      <c r="B94" s="276"/>
      <c r="C94" s="347">
        <v>6</v>
      </c>
      <c r="D94" s="348">
        <f t="shared" si="15"/>
        <v>1700</v>
      </c>
      <c r="E94" s="349">
        <f t="shared" si="10"/>
        <v>19762.5</v>
      </c>
      <c r="F94" s="276"/>
      <c r="G94" s="347">
        <v>6</v>
      </c>
      <c r="H94" s="348">
        <f t="shared" si="14"/>
        <v>1700</v>
      </c>
      <c r="I94" s="349">
        <f t="shared" si="13"/>
        <v>19762.5</v>
      </c>
      <c r="J94" s="276"/>
      <c r="K94" s="347">
        <v>6</v>
      </c>
      <c r="L94" s="348">
        <f t="shared" si="16"/>
        <v>1700</v>
      </c>
      <c r="M94" s="349">
        <f t="shared" si="17"/>
        <v>19762.5</v>
      </c>
      <c r="N94" s="277"/>
      <c r="O94" s="187"/>
      <c r="P94" s="187"/>
      <c r="Q94" s="187"/>
      <c r="R94" s="187"/>
      <c r="S94" s="187"/>
      <c r="T94" s="187"/>
      <c r="U94" s="187"/>
      <c r="V94" s="187"/>
    </row>
    <row r="95" spans="1:22" ht="20.25">
      <c r="A95" s="279"/>
      <c r="B95" s="276"/>
      <c r="C95" s="344">
        <v>7</v>
      </c>
      <c r="D95" s="345">
        <f t="shared" si="15"/>
        <v>1710</v>
      </c>
      <c r="E95" s="346">
        <f t="shared" si="10"/>
        <v>19878.75</v>
      </c>
      <c r="F95" s="276"/>
      <c r="G95" s="344">
        <v>7</v>
      </c>
      <c r="H95" s="345">
        <f t="shared" si="14"/>
        <v>1710</v>
      </c>
      <c r="I95" s="346">
        <f t="shared" si="13"/>
        <v>19878.75</v>
      </c>
      <c r="J95" s="276"/>
      <c r="K95" s="344">
        <v>7</v>
      </c>
      <c r="L95" s="345">
        <f t="shared" si="16"/>
        <v>1710</v>
      </c>
      <c r="M95" s="346">
        <f t="shared" si="17"/>
        <v>19878.75</v>
      </c>
      <c r="N95" s="277"/>
      <c r="O95" s="187"/>
      <c r="P95" s="187"/>
      <c r="Q95" s="187"/>
      <c r="R95" s="187"/>
      <c r="S95" s="187"/>
      <c r="T95" s="187"/>
      <c r="U95" s="187"/>
      <c r="V95" s="187"/>
    </row>
    <row r="96" spans="1:22" ht="20.25">
      <c r="A96" s="279"/>
      <c r="B96" s="276"/>
      <c r="C96" s="347">
        <v>8</v>
      </c>
      <c r="D96" s="348">
        <f t="shared" si="15"/>
        <v>1720</v>
      </c>
      <c r="E96" s="349">
        <f t="shared" si="10"/>
        <v>19995</v>
      </c>
      <c r="F96" s="276"/>
      <c r="G96" s="347">
        <v>8</v>
      </c>
      <c r="H96" s="348">
        <f t="shared" si="14"/>
        <v>1720</v>
      </c>
      <c r="I96" s="349">
        <f t="shared" si="13"/>
        <v>19995</v>
      </c>
      <c r="J96" s="276"/>
      <c r="K96" s="347">
        <v>8</v>
      </c>
      <c r="L96" s="348">
        <f t="shared" si="16"/>
        <v>1720</v>
      </c>
      <c r="M96" s="349">
        <f t="shared" si="17"/>
        <v>19995</v>
      </c>
      <c r="N96" s="277"/>
      <c r="O96" s="187"/>
      <c r="P96" s="187"/>
      <c r="Q96" s="187"/>
      <c r="R96" s="187"/>
      <c r="S96" s="187"/>
      <c r="T96" s="187"/>
      <c r="U96" s="187"/>
      <c r="V96" s="187"/>
    </row>
    <row r="97" spans="1:22" ht="20.25">
      <c r="A97" s="279"/>
      <c r="B97" s="276"/>
      <c r="C97" s="344">
        <v>9</v>
      </c>
      <c r="D97" s="345">
        <f t="shared" si="15"/>
        <v>1730</v>
      </c>
      <c r="E97" s="346">
        <f t="shared" si="10"/>
        <v>20111.25</v>
      </c>
      <c r="F97" s="276"/>
      <c r="G97" s="344">
        <v>9</v>
      </c>
      <c r="H97" s="345">
        <f t="shared" si="14"/>
        <v>1730</v>
      </c>
      <c r="I97" s="346">
        <f t="shared" si="13"/>
        <v>20111.25</v>
      </c>
      <c r="J97" s="276"/>
      <c r="K97" s="344">
        <v>9</v>
      </c>
      <c r="L97" s="345">
        <f t="shared" si="16"/>
        <v>1730</v>
      </c>
      <c r="M97" s="346">
        <f t="shared" si="17"/>
        <v>20111.25</v>
      </c>
      <c r="N97" s="277"/>
      <c r="O97" s="187"/>
      <c r="P97" s="187"/>
      <c r="Q97" s="187"/>
      <c r="R97" s="187"/>
      <c r="S97" s="187"/>
      <c r="T97" s="187"/>
      <c r="U97" s="187"/>
      <c r="V97" s="187"/>
    </row>
    <row r="98" spans="1:22" ht="20.25">
      <c r="A98" s="279"/>
      <c r="B98" s="276"/>
      <c r="C98" s="347">
        <v>10</v>
      </c>
      <c r="D98" s="348">
        <f t="shared" si="15"/>
        <v>1740</v>
      </c>
      <c r="E98" s="349">
        <f t="shared" si="10"/>
        <v>20227.5</v>
      </c>
      <c r="F98" s="276"/>
      <c r="G98" s="347">
        <v>10</v>
      </c>
      <c r="H98" s="348">
        <f t="shared" si="14"/>
        <v>1740</v>
      </c>
      <c r="I98" s="349">
        <f t="shared" si="13"/>
        <v>20227.5</v>
      </c>
      <c r="J98" s="276"/>
      <c r="K98" s="347">
        <v>10</v>
      </c>
      <c r="L98" s="348">
        <f t="shared" si="16"/>
        <v>1740</v>
      </c>
      <c r="M98" s="349">
        <f t="shared" si="17"/>
        <v>20227.5</v>
      </c>
      <c r="N98" s="277"/>
      <c r="O98" s="187"/>
      <c r="P98" s="187"/>
      <c r="Q98" s="187"/>
      <c r="R98" s="187"/>
      <c r="S98" s="187"/>
      <c r="T98" s="187"/>
      <c r="U98" s="187"/>
      <c r="V98" s="187"/>
    </row>
    <row r="99" spans="1:22" ht="20.25">
      <c r="A99" s="279"/>
      <c r="B99" s="276"/>
      <c r="C99" s="344">
        <v>11</v>
      </c>
      <c r="D99" s="345">
        <f t="shared" si="15"/>
        <v>1750</v>
      </c>
      <c r="E99" s="346">
        <f t="shared" si="10"/>
        <v>20343.75</v>
      </c>
      <c r="F99" s="276"/>
      <c r="G99" s="344">
        <v>11</v>
      </c>
      <c r="H99" s="345">
        <f t="shared" si="14"/>
        <v>1750</v>
      </c>
      <c r="I99" s="346">
        <f t="shared" si="13"/>
        <v>20343.75</v>
      </c>
      <c r="J99" s="276"/>
      <c r="K99" s="344">
        <v>11</v>
      </c>
      <c r="L99" s="345">
        <f t="shared" si="16"/>
        <v>1750</v>
      </c>
      <c r="M99" s="346">
        <f t="shared" si="17"/>
        <v>20343.75</v>
      </c>
      <c r="N99" s="277"/>
      <c r="O99" s="187"/>
      <c r="P99" s="187"/>
      <c r="Q99" s="187"/>
      <c r="R99" s="187"/>
      <c r="S99" s="187"/>
      <c r="T99" s="187"/>
      <c r="U99" s="187"/>
      <c r="V99" s="187"/>
    </row>
    <row r="100" spans="1:22" ht="20.25">
      <c r="A100" s="279"/>
      <c r="B100" s="276"/>
      <c r="C100" s="347">
        <v>12</v>
      </c>
      <c r="D100" s="348">
        <f t="shared" si="15"/>
        <v>1760</v>
      </c>
      <c r="E100" s="349">
        <f t="shared" si="10"/>
        <v>20460</v>
      </c>
      <c r="F100" s="276"/>
      <c r="G100" s="347">
        <v>12</v>
      </c>
      <c r="H100" s="348">
        <f t="shared" si="14"/>
        <v>1760</v>
      </c>
      <c r="I100" s="349">
        <f t="shared" si="13"/>
        <v>20460</v>
      </c>
      <c r="J100" s="276"/>
      <c r="K100" s="347">
        <v>12</v>
      </c>
      <c r="L100" s="348">
        <f t="shared" si="16"/>
        <v>1760</v>
      </c>
      <c r="M100" s="349">
        <f t="shared" si="17"/>
        <v>20460</v>
      </c>
      <c r="N100" s="277"/>
      <c r="O100" s="187"/>
      <c r="P100" s="187"/>
      <c r="Q100" s="187"/>
      <c r="R100" s="187"/>
      <c r="S100" s="187"/>
      <c r="T100" s="187"/>
      <c r="U100" s="187"/>
      <c r="V100" s="187"/>
    </row>
    <row r="101" spans="1:22" ht="20.25">
      <c r="A101" s="279"/>
      <c r="B101" s="276"/>
      <c r="C101" s="344">
        <v>13</v>
      </c>
      <c r="D101" s="345">
        <f t="shared" si="15"/>
        <v>1770</v>
      </c>
      <c r="E101" s="346">
        <f t="shared" si="10"/>
        <v>20576.25</v>
      </c>
      <c r="F101" s="276"/>
      <c r="G101" s="344">
        <v>13</v>
      </c>
      <c r="H101" s="345">
        <f t="shared" si="14"/>
        <v>1770</v>
      </c>
      <c r="I101" s="346">
        <f t="shared" si="13"/>
        <v>20576.25</v>
      </c>
      <c r="J101" s="276"/>
      <c r="K101" s="344">
        <v>13</v>
      </c>
      <c r="L101" s="345">
        <f t="shared" si="16"/>
        <v>1770</v>
      </c>
      <c r="M101" s="346">
        <f t="shared" si="17"/>
        <v>20576.25</v>
      </c>
      <c r="N101" s="277"/>
      <c r="O101" s="187"/>
      <c r="P101" s="187"/>
      <c r="Q101" s="187"/>
      <c r="R101" s="187"/>
      <c r="S101" s="187"/>
      <c r="T101" s="187"/>
      <c r="U101" s="187"/>
      <c r="V101" s="187"/>
    </row>
    <row r="102" spans="1:22" ht="20.25">
      <c r="A102" s="279"/>
      <c r="B102" s="276"/>
      <c r="C102" s="347">
        <v>14</v>
      </c>
      <c r="D102" s="348">
        <f t="shared" si="15"/>
        <v>1780</v>
      </c>
      <c r="E102" s="349">
        <f t="shared" si="10"/>
        <v>20692.5</v>
      </c>
      <c r="F102" s="276"/>
      <c r="G102" s="347">
        <v>14</v>
      </c>
      <c r="H102" s="348">
        <f t="shared" si="14"/>
        <v>1780</v>
      </c>
      <c r="I102" s="349">
        <f t="shared" si="13"/>
        <v>20692.5</v>
      </c>
      <c r="J102" s="276"/>
      <c r="K102" s="347">
        <v>14</v>
      </c>
      <c r="L102" s="348">
        <f t="shared" si="16"/>
        <v>1780</v>
      </c>
      <c r="M102" s="349">
        <f t="shared" si="17"/>
        <v>20692.5</v>
      </c>
      <c r="N102" s="277"/>
      <c r="O102" s="187"/>
      <c r="P102" s="187"/>
      <c r="Q102" s="187"/>
      <c r="R102" s="187"/>
      <c r="S102" s="187"/>
      <c r="T102" s="187"/>
      <c r="U102" s="187"/>
      <c r="V102" s="187"/>
    </row>
    <row r="103" spans="1:22" ht="20.25">
      <c r="A103" s="279"/>
      <c r="B103" s="276"/>
      <c r="C103" s="344">
        <v>15</v>
      </c>
      <c r="D103" s="345">
        <f t="shared" si="15"/>
        <v>1790</v>
      </c>
      <c r="E103" s="346">
        <f t="shared" si="10"/>
        <v>20808.75</v>
      </c>
      <c r="F103" s="276"/>
      <c r="G103" s="344">
        <v>15</v>
      </c>
      <c r="H103" s="345">
        <f t="shared" si="14"/>
        <v>1790</v>
      </c>
      <c r="I103" s="346">
        <f t="shared" si="13"/>
        <v>20808.75</v>
      </c>
      <c r="J103" s="276"/>
      <c r="K103" s="344">
        <v>15</v>
      </c>
      <c r="L103" s="345">
        <f t="shared" si="16"/>
        <v>1790</v>
      </c>
      <c r="M103" s="346">
        <f t="shared" si="17"/>
        <v>20808.75</v>
      </c>
      <c r="N103" s="277"/>
      <c r="O103" s="187"/>
      <c r="P103" s="187"/>
      <c r="Q103" s="187"/>
      <c r="R103" s="187"/>
      <c r="S103" s="187"/>
      <c r="T103" s="187"/>
      <c r="U103" s="187"/>
      <c r="V103" s="187"/>
    </row>
    <row r="104" spans="1:22" ht="20.25">
      <c r="A104" s="279"/>
      <c r="B104" s="276"/>
      <c r="C104" s="347">
        <v>16</v>
      </c>
      <c r="D104" s="348">
        <f t="shared" si="15"/>
        <v>1800</v>
      </c>
      <c r="E104" s="349">
        <f t="shared" si="10"/>
        <v>20925</v>
      </c>
      <c r="F104" s="276"/>
      <c r="G104" s="347">
        <v>16</v>
      </c>
      <c r="H104" s="348">
        <f t="shared" si="14"/>
        <v>1800</v>
      </c>
      <c r="I104" s="349">
        <f t="shared" si="13"/>
        <v>20925</v>
      </c>
      <c r="J104" s="276"/>
      <c r="K104" s="347">
        <v>16</v>
      </c>
      <c r="L104" s="348">
        <f t="shared" si="16"/>
        <v>1800</v>
      </c>
      <c r="M104" s="349">
        <f t="shared" si="17"/>
        <v>20925</v>
      </c>
      <c r="N104" s="277"/>
      <c r="O104" s="187"/>
      <c r="P104" s="187"/>
      <c r="Q104" s="187"/>
      <c r="R104" s="187"/>
      <c r="S104" s="187"/>
      <c r="T104" s="187"/>
      <c r="U104" s="187"/>
      <c r="V104" s="187"/>
    </row>
    <row r="105" spans="1:22" ht="20.25">
      <c r="A105" s="279"/>
      <c r="B105" s="276"/>
      <c r="C105" s="344">
        <v>17</v>
      </c>
      <c r="D105" s="345">
        <f t="shared" si="15"/>
        <v>1810</v>
      </c>
      <c r="E105" s="346">
        <f t="shared" si="10"/>
        <v>21041.25</v>
      </c>
      <c r="F105" s="276"/>
      <c r="G105" s="344">
        <v>17</v>
      </c>
      <c r="H105" s="345">
        <f t="shared" si="14"/>
        <v>1810</v>
      </c>
      <c r="I105" s="346">
        <f t="shared" si="13"/>
        <v>21041.25</v>
      </c>
      <c r="J105" s="276"/>
      <c r="K105" s="344">
        <v>17</v>
      </c>
      <c r="L105" s="345">
        <f t="shared" si="16"/>
        <v>1810</v>
      </c>
      <c r="M105" s="346">
        <f t="shared" si="17"/>
        <v>21041.25</v>
      </c>
      <c r="N105" s="277"/>
      <c r="O105" s="187"/>
      <c r="P105" s="187"/>
      <c r="Q105" s="187"/>
      <c r="R105" s="187"/>
      <c r="S105" s="187"/>
      <c r="T105" s="187"/>
      <c r="U105" s="187"/>
      <c r="V105" s="187"/>
    </row>
    <row r="106" spans="1:22" ht="20.25">
      <c r="A106" s="279"/>
      <c r="B106" s="276"/>
      <c r="C106" s="347">
        <v>18</v>
      </c>
      <c r="D106" s="348">
        <f t="shared" si="15"/>
        <v>1820</v>
      </c>
      <c r="E106" s="349">
        <f t="shared" si="10"/>
        <v>21157.5</v>
      </c>
      <c r="F106" s="276"/>
      <c r="G106" s="347">
        <v>18</v>
      </c>
      <c r="H106" s="348">
        <f t="shared" si="14"/>
        <v>1820</v>
      </c>
      <c r="I106" s="349">
        <f t="shared" si="13"/>
        <v>21157.5</v>
      </c>
      <c r="J106" s="276"/>
      <c r="K106" s="347">
        <v>18</v>
      </c>
      <c r="L106" s="348">
        <f t="shared" si="16"/>
        <v>1820</v>
      </c>
      <c r="M106" s="349">
        <f t="shared" si="17"/>
        <v>21157.5</v>
      </c>
      <c r="N106" s="277"/>
      <c r="O106" s="187"/>
      <c r="P106" s="187"/>
      <c r="Q106" s="187"/>
      <c r="R106" s="187"/>
      <c r="S106" s="187"/>
      <c r="T106" s="187"/>
      <c r="U106" s="187"/>
      <c r="V106" s="187"/>
    </row>
    <row r="107" spans="1:22" ht="20.25">
      <c r="A107" s="279"/>
      <c r="B107" s="276"/>
      <c r="C107" s="344">
        <v>19</v>
      </c>
      <c r="D107" s="345">
        <f t="shared" si="15"/>
        <v>1830</v>
      </c>
      <c r="E107" s="346">
        <f aca="true" t="shared" si="18" ref="E107:E113">D107*$L$31</f>
        <v>21273.75</v>
      </c>
      <c r="F107" s="276"/>
      <c r="G107" s="344">
        <v>19</v>
      </c>
      <c r="H107" s="345">
        <f t="shared" si="14"/>
        <v>1830</v>
      </c>
      <c r="I107" s="346">
        <f t="shared" si="13"/>
        <v>21273.75</v>
      </c>
      <c r="J107" s="276"/>
      <c r="K107" s="344">
        <v>19</v>
      </c>
      <c r="L107" s="345">
        <f t="shared" si="16"/>
        <v>1830</v>
      </c>
      <c r="M107" s="346">
        <f t="shared" si="17"/>
        <v>21273.75</v>
      </c>
      <c r="N107" s="277"/>
      <c r="O107" s="187"/>
      <c r="P107" s="187"/>
      <c r="Q107" s="187"/>
      <c r="R107" s="187"/>
      <c r="S107" s="187"/>
      <c r="T107" s="187"/>
      <c r="U107" s="187"/>
      <c r="V107" s="187"/>
    </row>
    <row r="108" spans="1:22" ht="20.25">
      <c r="A108" s="279"/>
      <c r="B108" s="276"/>
      <c r="C108" s="347">
        <v>20</v>
      </c>
      <c r="D108" s="348">
        <f t="shared" si="15"/>
        <v>1840</v>
      </c>
      <c r="E108" s="349">
        <f t="shared" si="18"/>
        <v>21390</v>
      </c>
      <c r="F108" s="276"/>
      <c r="G108" s="347">
        <v>20</v>
      </c>
      <c r="H108" s="348">
        <f t="shared" si="14"/>
        <v>1840</v>
      </c>
      <c r="I108" s="349">
        <f t="shared" si="13"/>
        <v>21390</v>
      </c>
      <c r="J108" s="276"/>
      <c r="K108" s="347">
        <v>20</v>
      </c>
      <c r="L108" s="348">
        <f t="shared" si="16"/>
        <v>1840</v>
      </c>
      <c r="M108" s="349">
        <f t="shared" si="17"/>
        <v>21390</v>
      </c>
      <c r="N108" s="277"/>
      <c r="O108" s="187"/>
      <c r="P108" s="187"/>
      <c r="Q108" s="187"/>
      <c r="R108" s="187"/>
      <c r="S108" s="187"/>
      <c r="T108" s="187"/>
      <c r="U108" s="187"/>
      <c r="V108" s="187"/>
    </row>
    <row r="109" spans="1:22" ht="20.25">
      <c r="A109" s="279"/>
      <c r="B109" s="276"/>
      <c r="C109" s="344">
        <v>21</v>
      </c>
      <c r="D109" s="345">
        <f t="shared" si="15"/>
        <v>1850</v>
      </c>
      <c r="E109" s="346">
        <f t="shared" si="18"/>
        <v>21506.25</v>
      </c>
      <c r="F109" s="276"/>
      <c r="G109" s="344">
        <v>21</v>
      </c>
      <c r="H109" s="345">
        <f t="shared" si="14"/>
        <v>1850</v>
      </c>
      <c r="I109" s="346">
        <f t="shared" si="13"/>
        <v>21506.25</v>
      </c>
      <c r="J109" s="276"/>
      <c r="K109" s="344">
        <v>21</v>
      </c>
      <c r="L109" s="345">
        <f t="shared" si="16"/>
        <v>1850</v>
      </c>
      <c r="M109" s="346">
        <f t="shared" si="17"/>
        <v>21506.25</v>
      </c>
      <c r="N109" s="277"/>
      <c r="O109" s="187"/>
      <c r="P109" s="187"/>
      <c r="Q109" s="187"/>
      <c r="R109" s="187"/>
      <c r="S109" s="187"/>
      <c r="T109" s="187"/>
      <c r="U109" s="187"/>
      <c r="V109" s="187"/>
    </row>
    <row r="110" spans="1:22" ht="20.25">
      <c r="A110" s="279"/>
      <c r="B110" s="276"/>
      <c r="C110" s="347">
        <v>22</v>
      </c>
      <c r="D110" s="348">
        <f t="shared" si="15"/>
        <v>1860</v>
      </c>
      <c r="E110" s="349">
        <f t="shared" si="18"/>
        <v>21622.5</v>
      </c>
      <c r="F110" s="276"/>
      <c r="G110" s="347">
        <v>22</v>
      </c>
      <c r="H110" s="348">
        <f t="shared" si="14"/>
        <v>1860</v>
      </c>
      <c r="I110" s="349">
        <f t="shared" si="13"/>
        <v>21622.5</v>
      </c>
      <c r="J110" s="276"/>
      <c r="K110" s="347">
        <v>22</v>
      </c>
      <c r="L110" s="348">
        <f t="shared" si="16"/>
        <v>1860</v>
      </c>
      <c r="M110" s="349">
        <f t="shared" si="17"/>
        <v>21622.5</v>
      </c>
      <c r="N110" s="277"/>
      <c r="O110" s="187"/>
      <c r="P110" s="187"/>
      <c r="Q110" s="187"/>
      <c r="R110" s="187"/>
      <c r="S110" s="187"/>
      <c r="T110" s="187"/>
      <c r="U110" s="187"/>
      <c r="V110" s="187"/>
    </row>
    <row r="111" spans="1:22" ht="20.25">
      <c r="A111" s="279"/>
      <c r="B111" s="276"/>
      <c r="C111" s="344">
        <v>23</v>
      </c>
      <c r="D111" s="345">
        <f t="shared" si="15"/>
        <v>1870</v>
      </c>
      <c r="E111" s="346">
        <f t="shared" si="18"/>
        <v>21738.75</v>
      </c>
      <c r="F111" s="276"/>
      <c r="G111" s="344">
        <v>23</v>
      </c>
      <c r="H111" s="345">
        <f t="shared" si="14"/>
        <v>1870</v>
      </c>
      <c r="I111" s="346">
        <f t="shared" si="13"/>
        <v>21738.75</v>
      </c>
      <c r="J111" s="276"/>
      <c r="K111" s="344">
        <v>23</v>
      </c>
      <c r="L111" s="345">
        <f t="shared" si="16"/>
        <v>1870</v>
      </c>
      <c r="M111" s="346">
        <f t="shared" si="17"/>
        <v>21738.75</v>
      </c>
      <c r="N111" s="277"/>
      <c r="O111" s="187"/>
      <c r="P111" s="187"/>
      <c r="Q111" s="187"/>
      <c r="R111" s="187"/>
      <c r="S111" s="187"/>
      <c r="T111" s="187"/>
      <c r="U111" s="187"/>
      <c r="V111" s="187"/>
    </row>
    <row r="112" spans="1:22" ht="20.25">
      <c r="A112" s="279"/>
      <c r="B112" s="276"/>
      <c r="C112" s="347">
        <v>24</v>
      </c>
      <c r="D112" s="348">
        <f t="shared" si="15"/>
        <v>1880</v>
      </c>
      <c r="E112" s="349">
        <f t="shared" si="18"/>
        <v>21855</v>
      </c>
      <c r="F112" s="276"/>
      <c r="G112" s="347">
        <v>24</v>
      </c>
      <c r="H112" s="348">
        <f t="shared" si="14"/>
        <v>1880</v>
      </c>
      <c r="I112" s="349">
        <f t="shared" si="13"/>
        <v>21855</v>
      </c>
      <c r="J112" s="276"/>
      <c r="K112" s="347">
        <v>24</v>
      </c>
      <c r="L112" s="348">
        <f t="shared" si="16"/>
        <v>1880</v>
      </c>
      <c r="M112" s="349">
        <f t="shared" si="17"/>
        <v>21855</v>
      </c>
      <c r="N112" s="277"/>
      <c r="O112" s="187"/>
      <c r="P112" s="187"/>
      <c r="Q112" s="187"/>
      <c r="R112" s="187"/>
      <c r="S112" s="187"/>
      <c r="T112" s="187"/>
      <c r="U112" s="187"/>
      <c r="V112" s="187"/>
    </row>
    <row r="113" spans="1:22" ht="21" thickBot="1">
      <c r="A113" s="279"/>
      <c r="B113" s="276"/>
      <c r="C113" s="356">
        <v>25</v>
      </c>
      <c r="D113" s="357">
        <f t="shared" si="15"/>
        <v>1890</v>
      </c>
      <c r="E113" s="358">
        <f t="shared" si="18"/>
        <v>21971.25</v>
      </c>
      <c r="F113" s="276"/>
      <c r="G113" s="344">
        <v>25</v>
      </c>
      <c r="H113" s="345">
        <f t="shared" si="14"/>
        <v>1890</v>
      </c>
      <c r="I113" s="346">
        <f t="shared" si="13"/>
        <v>21971.25</v>
      </c>
      <c r="J113" s="276"/>
      <c r="K113" s="344">
        <v>25</v>
      </c>
      <c r="L113" s="345">
        <f t="shared" si="16"/>
        <v>1890</v>
      </c>
      <c r="M113" s="346">
        <f t="shared" si="17"/>
        <v>21971.25</v>
      </c>
      <c r="N113" s="277"/>
      <c r="O113" s="187"/>
      <c r="P113" s="187"/>
      <c r="Q113" s="187"/>
      <c r="R113" s="187"/>
      <c r="S113" s="187"/>
      <c r="T113" s="187"/>
      <c r="U113" s="187"/>
      <c r="V113" s="187"/>
    </row>
    <row r="114" spans="1:22" ht="15.75" thickBot="1">
      <c r="A114" s="308"/>
      <c r="B114" s="309"/>
      <c r="C114" s="309"/>
      <c r="D114" s="309"/>
      <c r="E114" s="309"/>
      <c r="F114" s="309"/>
      <c r="G114" s="309"/>
      <c r="H114" s="309"/>
      <c r="I114" s="309"/>
      <c r="J114" s="309"/>
      <c r="K114" s="309"/>
      <c r="L114" s="309"/>
      <c r="M114" s="309"/>
      <c r="N114" s="310"/>
      <c r="O114" s="187"/>
      <c r="P114" s="187"/>
      <c r="Q114" s="187"/>
      <c r="R114" s="187"/>
      <c r="S114" s="187"/>
      <c r="T114" s="187"/>
      <c r="U114" s="187"/>
      <c r="V114" s="187"/>
    </row>
    <row r="115" spans="1:22" ht="15">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row>
    <row r="116" spans="1:22" ht="15">
      <c r="A116" s="359" t="s">
        <v>205</v>
      </c>
      <c r="B116" s="187"/>
      <c r="C116" s="187"/>
      <c r="D116" s="187"/>
      <c r="E116" s="187"/>
      <c r="F116" s="187"/>
      <c r="G116" s="187"/>
      <c r="H116" s="187"/>
      <c r="I116" s="187"/>
      <c r="J116" s="187"/>
      <c r="K116" s="187"/>
      <c r="L116" s="187"/>
      <c r="M116" s="187"/>
      <c r="N116" s="187"/>
      <c r="O116" s="187"/>
      <c r="P116" s="187"/>
      <c r="Q116" s="187"/>
      <c r="R116" s="187"/>
      <c r="S116" s="187"/>
      <c r="T116" s="187"/>
      <c r="U116" s="187"/>
      <c r="V116" s="187"/>
    </row>
    <row r="117" spans="1:22" ht="15">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row>
    <row r="118" spans="1:22" ht="15">
      <c r="A118" s="187"/>
      <c r="B118" s="187"/>
      <c r="C118" s="187"/>
      <c r="D118" s="187"/>
      <c r="E118" s="187"/>
      <c r="F118" s="187"/>
      <c r="G118" s="187"/>
      <c r="H118" s="187"/>
      <c r="I118" s="187"/>
      <c r="J118" s="187"/>
      <c r="K118" s="187"/>
      <c r="L118" s="187"/>
      <c r="M118" s="187"/>
      <c r="N118" s="187"/>
      <c r="O118" s="187"/>
      <c r="P118" s="187"/>
      <c r="Q118" s="187"/>
      <c r="R118" s="187"/>
      <c r="S118" s="187"/>
      <c r="T118" s="187"/>
      <c r="U118" s="187"/>
      <c r="V118" s="187"/>
    </row>
    <row r="119" spans="1:22" ht="15">
      <c r="A119" s="187"/>
      <c r="B119" s="187"/>
      <c r="C119" s="187"/>
      <c r="D119" s="187"/>
      <c r="E119" s="187"/>
      <c r="F119" s="187"/>
      <c r="G119" s="187"/>
      <c r="H119" s="187"/>
      <c r="I119" s="187"/>
      <c r="J119" s="187"/>
      <c r="K119" s="187"/>
      <c r="L119" s="187"/>
      <c r="M119" s="187"/>
      <c r="N119" s="187"/>
      <c r="O119" s="187"/>
      <c r="P119" s="187"/>
      <c r="Q119" s="187"/>
      <c r="R119" s="187"/>
      <c r="S119" s="187"/>
      <c r="T119" s="187"/>
      <c r="U119" s="187"/>
      <c r="V119" s="187"/>
    </row>
    <row r="120" spans="1:22" ht="15">
      <c r="A120" s="187"/>
      <c r="B120" s="187"/>
      <c r="C120" s="187"/>
      <c r="D120" s="187"/>
      <c r="E120" s="187"/>
      <c r="F120" s="187"/>
      <c r="G120" s="187"/>
      <c r="H120" s="187"/>
      <c r="I120" s="187"/>
      <c r="J120" s="187"/>
      <c r="K120" s="187"/>
      <c r="L120" s="187"/>
      <c r="M120" s="187"/>
      <c r="N120" s="187"/>
      <c r="O120" s="187"/>
      <c r="P120" s="187"/>
      <c r="Q120" s="187"/>
      <c r="R120" s="187"/>
      <c r="S120" s="187"/>
      <c r="T120" s="187"/>
      <c r="U120" s="187"/>
      <c r="V120" s="187"/>
    </row>
    <row r="121" spans="1:22" ht="15">
      <c r="A121" s="187"/>
      <c r="B121" s="187"/>
      <c r="C121" s="187"/>
      <c r="D121" s="187"/>
      <c r="E121" s="187"/>
      <c r="F121" s="187"/>
      <c r="G121" s="187"/>
      <c r="H121" s="187"/>
      <c r="I121" s="187"/>
      <c r="J121" s="187"/>
      <c r="K121" s="359" t="s">
        <v>166</v>
      </c>
      <c r="L121" s="187"/>
      <c r="M121" s="187"/>
      <c r="N121" s="187"/>
      <c r="O121" s="187"/>
      <c r="P121" s="187"/>
      <c r="Q121" s="187"/>
      <c r="R121" s="187"/>
      <c r="S121" s="187"/>
      <c r="T121" s="187"/>
      <c r="U121" s="187"/>
      <c r="V121" s="187"/>
    </row>
    <row r="122" spans="1:22" ht="15">
      <c r="A122" s="187"/>
      <c r="B122" s="187"/>
      <c r="C122" s="187"/>
      <c r="D122" s="187"/>
      <c r="E122" s="187"/>
      <c r="F122" s="187"/>
      <c r="G122" s="187"/>
      <c r="H122" s="187"/>
      <c r="I122" s="187"/>
      <c r="J122" s="187"/>
      <c r="K122" s="187"/>
      <c r="L122" s="187"/>
      <c r="M122" s="187"/>
      <c r="N122" s="187"/>
      <c r="O122" s="187"/>
      <c r="P122" s="187"/>
      <c r="Q122" s="187"/>
      <c r="R122" s="187"/>
      <c r="S122" s="187"/>
      <c r="T122" s="187"/>
      <c r="U122" s="187"/>
      <c r="V122" s="187"/>
    </row>
    <row r="123" spans="1:22" ht="15">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row>
    <row r="124" spans="1:22" ht="15">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row>
    <row r="125" spans="1:22" ht="15">
      <c r="A125" s="187"/>
      <c r="B125" s="187"/>
      <c r="C125" s="187"/>
      <c r="D125" s="187"/>
      <c r="E125" s="187"/>
      <c r="F125" s="187"/>
      <c r="G125" s="187"/>
      <c r="H125" s="187"/>
      <c r="I125" s="187"/>
      <c r="J125" s="187"/>
      <c r="K125" s="187"/>
      <c r="L125" s="187"/>
      <c r="M125" s="187"/>
      <c r="N125" s="187"/>
      <c r="O125" s="187"/>
      <c r="P125" s="187"/>
      <c r="Q125" s="187"/>
      <c r="R125" s="187"/>
      <c r="S125" s="187"/>
      <c r="T125" s="187"/>
      <c r="U125" s="187"/>
      <c r="V125" s="187"/>
    </row>
    <row r="126" spans="1:22" ht="15">
      <c r="A126" s="187"/>
      <c r="B126" s="187"/>
      <c r="C126" s="187"/>
      <c r="D126" s="187"/>
      <c r="E126" s="187"/>
      <c r="F126" s="187"/>
      <c r="G126" s="187"/>
      <c r="H126" s="187"/>
      <c r="I126" s="187"/>
      <c r="J126" s="187"/>
      <c r="K126" s="187"/>
      <c r="L126" s="187"/>
      <c r="M126" s="187"/>
      <c r="N126" s="187"/>
      <c r="O126" s="187"/>
      <c r="P126" s="187"/>
      <c r="Q126" s="187"/>
      <c r="R126" s="187"/>
      <c r="S126" s="187"/>
      <c r="T126" s="187"/>
      <c r="U126" s="187"/>
      <c r="V126" s="187"/>
    </row>
    <row r="127" spans="1:22" ht="15">
      <c r="A127" s="187"/>
      <c r="B127" s="187"/>
      <c r="C127" s="187"/>
      <c r="D127" s="187"/>
      <c r="E127" s="187"/>
      <c r="F127" s="187"/>
      <c r="G127" s="187"/>
      <c r="H127" s="187"/>
      <c r="I127" s="187"/>
      <c r="J127" s="187"/>
      <c r="K127" s="187"/>
      <c r="L127" s="187"/>
      <c r="M127" s="187"/>
      <c r="N127" s="187"/>
      <c r="O127" s="187"/>
      <c r="P127" s="187"/>
      <c r="Q127" s="187"/>
      <c r="R127" s="187"/>
      <c r="S127" s="187"/>
      <c r="T127" s="187"/>
      <c r="U127" s="187"/>
      <c r="V127" s="187"/>
    </row>
    <row r="128" spans="1:22" ht="15">
      <c r="A128" s="187"/>
      <c r="B128" s="187"/>
      <c r="C128" s="187"/>
      <c r="D128" s="187"/>
      <c r="E128" s="187"/>
      <c r="F128" s="187"/>
      <c r="G128" s="187"/>
      <c r="H128" s="187"/>
      <c r="I128" s="187"/>
      <c r="J128" s="187"/>
      <c r="K128" s="187"/>
      <c r="L128" s="187"/>
      <c r="M128" s="187"/>
      <c r="N128" s="187"/>
      <c r="O128" s="187"/>
      <c r="P128" s="187"/>
      <c r="Q128" s="187"/>
      <c r="R128" s="187"/>
      <c r="S128" s="187"/>
      <c r="T128" s="187"/>
      <c r="U128" s="187"/>
      <c r="V128" s="187"/>
    </row>
    <row r="129" spans="1:22" ht="15">
      <c r="A129" s="187"/>
      <c r="B129" s="187"/>
      <c r="C129" s="187"/>
      <c r="D129" s="187"/>
      <c r="E129" s="187"/>
      <c r="F129" s="187"/>
      <c r="G129" s="187"/>
      <c r="H129" s="187"/>
      <c r="I129" s="187"/>
      <c r="J129" s="187"/>
      <c r="K129" s="187"/>
      <c r="L129" s="187"/>
      <c r="M129" s="187"/>
      <c r="N129" s="187"/>
      <c r="O129" s="187"/>
      <c r="P129" s="187"/>
      <c r="Q129" s="187"/>
      <c r="R129" s="187"/>
      <c r="S129" s="187"/>
      <c r="T129" s="187"/>
      <c r="U129" s="187"/>
      <c r="V129" s="187"/>
    </row>
    <row r="130" spans="1:22" ht="15">
      <c r="A130" s="187"/>
      <c r="B130" s="187"/>
      <c r="C130" s="187"/>
      <c r="D130" s="187"/>
      <c r="E130" s="187"/>
      <c r="F130" s="187"/>
      <c r="G130" s="187"/>
      <c r="H130" s="187"/>
      <c r="I130" s="187"/>
      <c r="J130" s="187"/>
      <c r="K130" s="187"/>
      <c r="L130" s="187"/>
      <c r="M130" s="187"/>
      <c r="N130" s="187"/>
      <c r="O130" s="187"/>
      <c r="P130" s="187"/>
      <c r="Q130" s="187"/>
      <c r="R130" s="187"/>
      <c r="S130" s="187"/>
      <c r="T130" s="187"/>
      <c r="U130" s="187"/>
      <c r="V130" s="187"/>
    </row>
    <row r="131" spans="1:22" ht="15">
      <c r="A131" s="187"/>
      <c r="B131" s="187"/>
      <c r="C131" s="187"/>
      <c r="D131" s="187"/>
      <c r="E131" s="187"/>
      <c r="F131" s="187"/>
      <c r="G131" s="187"/>
      <c r="H131" s="187"/>
      <c r="I131" s="187"/>
      <c r="J131" s="187"/>
      <c r="K131" s="187"/>
      <c r="L131" s="187"/>
      <c r="M131" s="187"/>
      <c r="N131" s="187"/>
      <c r="O131" s="187"/>
      <c r="P131" s="187"/>
      <c r="Q131" s="187"/>
      <c r="R131" s="187"/>
      <c r="S131" s="187"/>
      <c r="T131" s="187"/>
      <c r="U131" s="187"/>
      <c r="V131" s="187"/>
    </row>
    <row r="132" spans="1:22" ht="15">
      <c r="A132" s="187"/>
      <c r="B132" s="187"/>
      <c r="C132" s="187"/>
      <c r="D132" s="187"/>
      <c r="E132" s="187"/>
      <c r="F132" s="187"/>
      <c r="G132" s="187"/>
      <c r="H132" s="187"/>
      <c r="I132" s="187"/>
      <c r="J132" s="187"/>
      <c r="K132" s="187"/>
      <c r="L132" s="187"/>
      <c r="M132" s="187"/>
      <c r="N132" s="187"/>
      <c r="O132" s="187"/>
      <c r="P132" s="187"/>
      <c r="Q132" s="187"/>
      <c r="R132" s="187"/>
      <c r="S132" s="187"/>
      <c r="T132" s="187"/>
      <c r="U132" s="187"/>
      <c r="V132" s="187"/>
    </row>
    <row r="133" spans="1:22" ht="15">
      <c r="A133" s="187"/>
      <c r="B133" s="187"/>
      <c r="C133" s="187"/>
      <c r="D133" s="187"/>
      <c r="E133" s="187"/>
      <c r="F133" s="187"/>
      <c r="G133" s="187"/>
      <c r="H133" s="187"/>
      <c r="I133" s="187"/>
      <c r="J133" s="187"/>
      <c r="K133" s="187"/>
      <c r="L133" s="187"/>
      <c r="M133" s="187"/>
      <c r="N133" s="187"/>
      <c r="O133" s="187"/>
      <c r="P133" s="187"/>
      <c r="Q133" s="187"/>
      <c r="R133" s="187"/>
      <c r="S133" s="187"/>
      <c r="T133" s="187"/>
      <c r="U133" s="187"/>
      <c r="V133" s="187"/>
    </row>
    <row r="134" spans="1:22" ht="15">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row>
    <row r="135" spans="1:22" ht="15">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row>
    <row r="136" spans="1:22" ht="15">
      <c r="A136" s="187"/>
      <c r="B136" s="187"/>
      <c r="C136" s="187"/>
      <c r="D136" s="187"/>
      <c r="E136" s="187"/>
      <c r="F136" s="187"/>
      <c r="G136" s="187"/>
      <c r="H136" s="187"/>
      <c r="I136" s="187"/>
      <c r="J136" s="187"/>
      <c r="K136" s="187"/>
      <c r="L136" s="187"/>
      <c r="M136" s="187"/>
      <c r="N136" s="187"/>
      <c r="O136" s="187"/>
      <c r="P136" s="187"/>
      <c r="Q136" s="187"/>
      <c r="R136" s="187"/>
      <c r="S136" s="187"/>
      <c r="T136" s="187"/>
      <c r="U136" s="187"/>
      <c r="V136" s="187"/>
    </row>
    <row r="137" spans="1:22" ht="15">
      <c r="A137" s="187"/>
      <c r="B137" s="187"/>
      <c r="C137" s="187"/>
      <c r="D137" s="187"/>
      <c r="E137" s="187"/>
      <c r="F137" s="187"/>
      <c r="G137" s="187"/>
      <c r="H137" s="187"/>
      <c r="I137" s="187"/>
      <c r="J137" s="187"/>
      <c r="K137" s="187"/>
      <c r="L137" s="187"/>
      <c r="M137" s="187"/>
      <c r="N137" s="187"/>
      <c r="O137" s="187"/>
      <c r="P137" s="187"/>
      <c r="Q137" s="187"/>
      <c r="R137" s="187"/>
      <c r="S137" s="187"/>
      <c r="T137" s="187"/>
      <c r="U137" s="187"/>
      <c r="V137" s="187"/>
    </row>
    <row r="138" spans="1:22" ht="15">
      <c r="A138" s="187"/>
      <c r="B138" s="187"/>
      <c r="C138" s="187"/>
      <c r="D138" s="187"/>
      <c r="E138" s="187"/>
      <c r="F138" s="187"/>
      <c r="G138" s="187"/>
      <c r="H138" s="187"/>
      <c r="I138" s="187"/>
      <c r="J138" s="187"/>
      <c r="K138" s="187"/>
      <c r="L138" s="187"/>
      <c r="M138" s="187"/>
      <c r="N138" s="187"/>
      <c r="O138" s="187"/>
      <c r="P138" s="187"/>
      <c r="Q138" s="187"/>
      <c r="R138" s="187"/>
      <c r="S138" s="187"/>
      <c r="T138" s="187"/>
      <c r="U138" s="187"/>
      <c r="V138" s="187"/>
    </row>
    <row r="139" spans="1:22" ht="15">
      <c r="A139" s="187"/>
      <c r="B139" s="187"/>
      <c r="C139" s="187"/>
      <c r="D139" s="187"/>
      <c r="E139" s="187"/>
      <c r="F139" s="187"/>
      <c r="G139" s="187"/>
      <c r="H139" s="187"/>
      <c r="I139" s="187"/>
      <c r="J139" s="187"/>
      <c r="K139" s="187"/>
      <c r="L139" s="187"/>
      <c r="M139" s="187"/>
      <c r="N139" s="187"/>
      <c r="O139" s="187"/>
      <c r="P139" s="187"/>
      <c r="Q139" s="187"/>
      <c r="R139" s="187"/>
      <c r="S139" s="187"/>
      <c r="T139" s="187"/>
      <c r="U139" s="187"/>
      <c r="V139" s="187"/>
    </row>
    <row r="140" spans="1:22" ht="15">
      <c r="A140" s="187"/>
      <c r="B140" s="187"/>
      <c r="C140" s="187"/>
      <c r="D140" s="187"/>
      <c r="E140" s="187"/>
      <c r="F140" s="187"/>
      <c r="G140" s="187"/>
      <c r="H140" s="187"/>
      <c r="I140" s="187"/>
      <c r="J140" s="187"/>
      <c r="K140" s="187"/>
      <c r="L140" s="187"/>
      <c r="M140" s="187"/>
      <c r="N140" s="187"/>
      <c r="O140" s="187"/>
      <c r="P140" s="187"/>
      <c r="Q140" s="187"/>
      <c r="R140" s="187"/>
      <c r="S140" s="187"/>
      <c r="T140" s="187"/>
      <c r="U140" s="187"/>
      <c r="V140" s="187"/>
    </row>
    <row r="141" spans="1:22" ht="15">
      <c r="A141" s="187"/>
      <c r="B141" s="187"/>
      <c r="C141" s="187"/>
      <c r="D141" s="187"/>
      <c r="E141" s="187"/>
      <c r="F141" s="187"/>
      <c r="G141" s="187"/>
      <c r="H141" s="187"/>
      <c r="I141" s="187"/>
      <c r="J141" s="187"/>
      <c r="K141" s="187"/>
      <c r="L141" s="187"/>
      <c r="M141" s="187"/>
      <c r="N141" s="187"/>
      <c r="O141" s="187"/>
      <c r="P141" s="187"/>
      <c r="Q141" s="187"/>
      <c r="R141" s="187"/>
      <c r="S141" s="187"/>
      <c r="T141" s="187"/>
      <c r="U141" s="187"/>
      <c r="V141" s="187"/>
    </row>
    <row r="142" spans="1:22" ht="15">
      <c r="A142" s="187"/>
      <c r="B142" s="187"/>
      <c r="C142" s="187"/>
      <c r="D142" s="187"/>
      <c r="E142" s="187"/>
      <c r="F142" s="187"/>
      <c r="G142" s="187"/>
      <c r="H142" s="187"/>
      <c r="I142" s="187"/>
      <c r="J142" s="187"/>
      <c r="K142" s="187"/>
      <c r="L142" s="187"/>
      <c r="M142" s="187"/>
      <c r="N142" s="187"/>
      <c r="O142" s="187"/>
      <c r="P142" s="187"/>
      <c r="Q142" s="187"/>
      <c r="R142" s="187"/>
      <c r="S142" s="187"/>
      <c r="T142" s="187"/>
      <c r="U142" s="187"/>
      <c r="V142" s="187"/>
    </row>
    <row r="143" spans="1:22" ht="15">
      <c r="A143" s="187"/>
      <c r="B143" s="187"/>
      <c r="C143" s="187"/>
      <c r="D143" s="187"/>
      <c r="E143" s="187"/>
      <c r="F143" s="187"/>
      <c r="G143" s="187"/>
      <c r="H143" s="187"/>
      <c r="I143" s="187"/>
      <c r="J143" s="187"/>
      <c r="K143" s="187"/>
      <c r="L143" s="187"/>
      <c r="M143" s="187"/>
      <c r="N143" s="187"/>
      <c r="O143" s="187"/>
      <c r="P143" s="187"/>
      <c r="Q143" s="187"/>
      <c r="R143" s="187"/>
      <c r="S143" s="187"/>
      <c r="T143" s="187"/>
      <c r="U143" s="187"/>
      <c r="V143" s="187"/>
    </row>
    <row r="144" spans="1:22" ht="15">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row>
    <row r="145" spans="1:22" ht="15">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row>
  </sheetData>
  <sheetProtection password="C7F6" sheet="1" objects="1" scenarios="1" selectLockedCells="1"/>
  <mergeCells count="51">
    <mergeCell ref="J2:K3"/>
    <mergeCell ref="L33:N33"/>
    <mergeCell ref="A27:H27"/>
    <mergeCell ref="I27:K27"/>
    <mergeCell ref="A31:H31"/>
    <mergeCell ref="I28:K28"/>
    <mergeCell ref="A28:H28"/>
    <mergeCell ref="L30:N30"/>
    <mergeCell ref="A26:H26"/>
    <mergeCell ref="I26:K26"/>
    <mergeCell ref="E1:F1"/>
    <mergeCell ref="A75:H75"/>
    <mergeCell ref="I75:K75"/>
    <mergeCell ref="G74:I74"/>
    <mergeCell ref="C73:F74"/>
    <mergeCell ref="J71:L71"/>
    <mergeCell ref="L31:N31"/>
    <mergeCell ref="I34:K34"/>
    <mergeCell ref="L34:N34"/>
    <mergeCell ref="I25:K25"/>
    <mergeCell ref="L85:M85"/>
    <mergeCell ref="G73:I73"/>
    <mergeCell ref="C82:E82"/>
    <mergeCell ref="G82:I82"/>
    <mergeCell ref="K82:M82"/>
    <mergeCell ref="G79:I79"/>
    <mergeCell ref="C79:E79"/>
    <mergeCell ref="C80:E80"/>
    <mergeCell ref="A76:H76"/>
    <mergeCell ref="I76:K76"/>
    <mergeCell ref="D85:E85"/>
    <mergeCell ref="H85:I85"/>
    <mergeCell ref="G81:I81"/>
    <mergeCell ref="G80:I80"/>
    <mergeCell ref="C81:E81"/>
    <mergeCell ref="K81:M81"/>
    <mergeCell ref="K79:M79"/>
    <mergeCell ref="A34:H34"/>
    <mergeCell ref="A12:A17"/>
    <mergeCell ref="I31:K31"/>
    <mergeCell ref="A25:H25"/>
    <mergeCell ref="D38:E38"/>
    <mergeCell ref="H38:I38"/>
    <mergeCell ref="L38:M38"/>
    <mergeCell ref="K80:M80"/>
    <mergeCell ref="C10:M10"/>
    <mergeCell ref="I6:K6"/>
    <mergeCell ref="I7:K7"/>
    <mergeCell ref="A6:H6"/>
    <mergeCell ref="A7:H7"/>
    <mergeCell ref="A8:H8"/>
  </mergeCells>
  <printOptions/>
  <pageMargins left="0.49" right="0.24000000000000002" top="0.75" bottom="0.79" header="0.5" footer="0.5"/>
  <pageSetup fitToHeight="1" fitToWidth="1" horizontalDpi="300" verticalDpi="300" orientation="landscape" scale="21" r:id="rId2"/>
  <headerFooter alignWithMargins="0">
    <oddFooter>&amp;RCopyright</oddFooter>
  </headerFooter>
  <rowBreaks count="3" manualBreakCount="3">
    <brk id="19" max="13" man="1"/>
    <brk id="67" max="13" man="1"/>
    <brk id="114" max="13" man="1"/>
  </rowBreaks>
  <drawing r:id="rId1"/>
</worksheet>
</file>

<file path=xl/worksheets/sheet7.xml><?xml version="1.0" encoding="utf-8"?>
<worksheet xmlns="http://schemas.openxmlformats.org/spreadsheetml/2006/main" xmlns:r="http://schemas.openxmlformats.org/officeDocument/2006/relationships">
  <sheetPr codeName="Sheet11"/>
  <dimension ref="A1:I45"/>
  <sheetViews>
    <sheetView workbookViewId="0" topLeftCell="A19">
      <selection activeCell="B36" sqref="B36"/>
    </sheetView>
  </sheetViews>
  <sheetFormatPr defaultColWidth="9.140625" defaultRowHeight="12.75"/>
  <cols>
    <col min="1" max="1" width="11.421875" style="191" customWidth="1"/>
    <col min="2" max="2" width="27.8515625" style="191" customWidth="1"/>
    <col min="3" max="3" width="13.421875" style="360" customWidth="1"/>
    <col min="4" max="4" width="40.28125" style="191" customWidth="1"/>
    <col min="5" max="5" width="31.8515625" style="191" customWidth="1"/>
    <col min="6" max="6" width="24.140625" style="191" customWidth="1"/>
    <col min="7" max="16384" width="11.421875" style="191" customWidth="1"/>
  </cols>
  <sheetData>
    <row r="1" spans="8:9" ht="15">
      <c r="H1" s="360"/>
      <c r="I1" s="361"/>
    </row>
    <row r="2" spans="8:9" ht="15">
      <c r="H2" s="360">
        <v>16</v>
      </c>
      <c r="I2" s="361">
        <f>$E$49</f>
        <v>0</v>
      </c>
    </row>
    <row r="4" spans="1:5" ht="90">
      <c r="A4" s="362" t="s">
        <v>144</v>
      </c>
      <c r="B4" s="362" t="s">
        <v>250</v>
      </c>
      <c r="C4" s="362" t="s">
        <v>146</v>
      </c>
      <c r="D4" s="362" t="s">
        <v>251</v>
      </c>
      <c r="E4" s="362" t="s">
        <v>148</v>
      </c>
    </row>
    <row r="5" spans="1:5" ht="15">
      <c r="A5" s="360">
        <v>0</v>
      </c>
      <c r="B5" s="363">
        <v>8.454545454545455</v>
      </c>
      <c r="C5" s="360" t="s">
        <v>149</v>
      </c>
      <c r="D5" s="364">
        <f>B5*1800</f>
        <v>15218.18181818182</v>
      </c>
      <c r="E5" s="365">
        <f>D5-D6</f>
        <v>0</v>
      </c>
    </row>
    <row r="6" spans="1:5" ht="15">
      <c r="A6" s="360">
        <v>1</v>
      </c>
      <c r="B6" s="366">
        <v>8.454545454545455</v>
      </c>
      <c r="C6" s="360" t="s">
        <v>149</v>
      </c>
      <c r="D6" s="364">
        <f aca="true" t="shared" si="0" ref="D6:D21">B6*1800</f>
        <v>15218.18181818182</v>
      </c>
      <c r="E6" s="365">
        <f aca="true" t="shared" si="1" ref="E6:E20">D6-D7</f>
        <v>0</v>
      </c>
    </row>
    <row r="7" spans="1:5" ht="15">
      <c r="A7" s="360">
        <v>2</v>
      </c>
      <c r="B7" s="367">
        <v>8.454545454545455</v>
      </c>
      <c r="C7" s="360" t="s">
        <v>149</v>
      </c>
      <c r="D7" s="364">
        <f t="shared" si="0"/>
        <v>15218.18181818182</v>
      </c>
      <c r="E7" s="365">
        <f t="shared" si="1"/>
        <v>0</v>
      </c>
    </row>
    <row r="8" spans="1:5" ht="15">
      <c r="A8" s="360">
        <v>3</v>
      </c>
      <c r="B8" s="368">
        <v>8.454545454545455</v>
      </c>
      <c r="C8" s="360" t="s">
        <v>149</v>
      </c>
      <c r="D8" s="364">
        <f t="shared" si="0"/>
        <v>15218.18181818182</v>
      </c>
      <c r="E8" s="365">
        <f t="shared" si="1"/>
        <v>0</v>
      </c>
    </row>
    <row r="9" spans="1:5" ht="15">
      <c r="A9" s="360">
        <v>4</v>
      </c>
      <c r="B9" s="369">
        <v>8.454545454545455</v>
      </c>
      <c r="C9" s="360" t="s">
        <v>149</v>
      </c>
      <c r="D9" s="364">
        <f t="shared" si="0"/>
        <v>15218.18181818182</v>
      </c>
      <c r="E9" s="365">
        <f t="shared" si="1"/>
        <v>0</v>
      </c>
    </row>
    <row r="10" spans="1:5" ht="15">
      <c r="A10" s="360">
        <v>5</v>
      </c>
      <c r="B10" s="370">
        <v>8.454545454545455</v>
      </c>
      <c r="C10" s="360" t="s">
        <v>149</v>
      </c>
      <c r="D10" s="364">
        <f t="shared" si="0"/>
        <v>15218.18181818182</v>
      </c>
      <c r="E10" s="365">
        <f t="shared" si="1"/>
        <v>0</v>
      </c>
    </row>
    <row r="11" spans="1:5" ht="15">
      <c r="A11" s="360">
        <v>6</v>
      </c>
      <c r="B11" s="365">
        <v>8.454545454545455</v>
      </c>
      <c r="C11" s="360" t="s">
        <v>149</v>
      </c>
      <c r="D11" s="364">
        <f t="shared" si="0"/>
        <v>15218.18181818182</v>
      </c>
      <c r="E11" s="365">
        <f t="shared" si="1"/>
        <v>0</v>
      </c>
    </row>
    <row r="12" spans="1:5" ht="15">
      <c r="A12" s="360">
        <v>7</v>
      </c>
      <c r="B12" s="371">
        <v>8.454545454545455</v>
      </c>
      <c r="C12" s="360" t="s">
        <v>149</v>
      </c>
      <c r="D12" s="364">
        <f t="shared" si="0"/>
        <v>15218.18181818182</v>
      </c>
      <c r="E12" s="365">
        <f t="shared" si="1"/>
        <v>0</v>
      </c>
    </row>
    <row r="13" spans="1:5" ht="15">
      <c r="A13" s="360">
        <v>8</v>
      </c>
      <c r="B13" s="372">
        <v>8.454545454545455</v>
      </c>
      <c r="C13" s="360" t="s">
        <v>149</v>
      </c>
      <c r="D13" s="364">
        <f t="shared" si="0"/>
        <v>15218.18181818182</v>
      </c>
      <c r="E13" s="365">
        <f t="shared" si="1"/>
        <v>0</v>
      </c>
    </row>
    <row r="14" spans="1:5" ht="15">
      <c r="A14" s="360">
        <v>9</v>
      </c>
      <c r="B14" s="373">
        <v>8.454545454545455</v>
      </c>
      <c r="C14" s="360" t="s">
        <v>149</v>
      </c>
      <c r="D14" s="364">
        <f t="shared" si="0"/>
        <v>15218.18181818182</v>
      </c>
      <c r="E14" s="365">
        <f t="shared" si="1"/>
        <v>0</v>
      </c>
    </row>
    <row r="15" spans="1:5" ht="15">
      <c r="A15" s="360">
        <v>10</v>
      </c>
      <c r="B15" s="374">
        <v>8.454545454545455</v>
      </c>
      <c r="C15" s="360" t="s">
        <v>149</v>
      </c>
      <c r="D15" s="364">
        <f t="shared" si="0"/>
        <v>15218.18181818182</v>
      </c>
      <c r="E15" s="365">
        <f t="shared" si="1"/>
        <v>0</v>
      </c>
    </row>
    <row r="16" spans="1:5" ht="15">
      <c r="A16" s="360">
        <v>11</v>
      </c>
      <c r="B16" s="375">
        <v>8.454545454545455</v>
      </c>
      <c r="C16" s="360" t="s">
        <v>149</v>
      </c>
      <c r="D16" s="364">
        <f t="shared" si="0"/>
        <v>15218.18181818182</v>
      </c>
      <c r="E16" s="365">
        <f t="shared" si="1"/>
        <v>0</v>
      </c>
    </row>
    <row r="17" spans="1:5" ht="15">
      <c r="A17" s="360">
        <v>12</v>
      </c>
      <c r="B17" s="364">
        <v>8.454545454545455</v>
      </c>
      <c r="C17" s="360" t="s">
        <v>149</v>
      </c>
      <c r="D17" s="364">
        <f t="shared" si="0"/>
        <v>15218.18181818182</v>
      </c>
      <c r="E17" s="365">
        <f t="shared" si="1"/>
        <v>0</v>
      </c>
    </row>
    <row r="18" spans="1:5" ht="15">
      <c r="A18" s="360">
        <v>13</v>
      </c>
      <c r="B18" s="376">
        <v>8.454545454545455</v>
      </c>
      <c r="C18" s="360" t="s">
        <v>149</v>
      </c>
      <c r="D18" s="364">
        <f t="shared" si="0"/>
        <v>15218.18181818182</v>
      </c>
      <c r="E18" s="365">
        <f t="shared" si="1"/>
        <v>0</v>
      </c>
    </row>
    <row r="19" spans="1:5" ht="15">
      <c r="A19" s="360">
        <v>14</v>
      </c>
      <c r="B19" s="377">
        <v>8.454545454545455</v>
      </c>
      <c r="C19" s="360" t="s">
        <v>149</v>
      </c>
      <c r="D19" s="364">
        <f t="shared" si="0"/>
        <v>15218.18181818182</v>
      </c>
      <c r="E19" s="365">
        <f t="shared" si="1"/>
        <v>0</v>
      </c>
    </row>
    <row r="20" spans="1:5" ht="15">
      <c r="A20" s="360">
        <v>15</v>
      </c>
      <c r="B20" s="378">
        <v>8.454545454545455</v>
      </c>
      <c r="C20" s="360" t="s">
        <v>149</v>
      </c>
      <c r="D20" s="364">
        <f t="shared" si="0"/>
        <v>15218.18181818182</v>
      </c>
      <c r="E20" s="365">
        <f t="shared" si="1"/>
        <v>0</v>
      </c>
    </row>
    <row r="21" spans="1:5" ht="15">
      <c r="A21" s="360">
        <v>16</v>
      </c>
      <c r="B21" s="379">
        <v>8.454545454545455</v>
      </c>
      <c r="C21" s="360" t="s">
        <v>149</v>
      </c>
      <c r="D21" s="364">
        <f t="shared" si="0"/>
        <v>15218.18181818182</v>
      </c>
      <c r="E21" s="365">
        <f>D21-D20</f>
        <v>0</v>
      </c>
    </row>
    <row r="22" spans="1:4" ht="15">
      <c r="A22" s="380" t="s">
        <v>252</v>
      </c>
      <c r="B22" s="379"/>
      <c r="D22" s="364"/>
    </row>
    <row r="23" spans="2:4" ht="15">
      <c r="B23" s="379"/>
      <c r="D23" s="364"/>
    </row>
    <row r="25" spans="1:5" ht="75">
      <c r="A25" s="362" t="s">
        <v>144</v>
      </c>
      <c r="B25" s="362" t="s">
        <v>145</v>
      </c>
      <c r="C25" s="362" t="s">
        <v>146</v>
      </c>
      <c r="D25" s="362" t="s">
        <v>147</v>
      </c>
      <c r="E25" s="362" t="s">
        <v>148</v>
      </c>
    </row>
    <row r="26" spans="1:5" ht="15">
      <c r="A26" s="360">
        <v>0</v>
      </c>
      <c r="B26" s="363">
        <v>8</v>
      </c>
      <c r="C26" s="360" t="s">
        <v>149</v>
      </c>
      <c r="D26" s="364">
        <f>B26*1800</f>
        <v>14400</v>
      </c>
      <c r="E26" s="381">
        <f>D26-D27</f>
        <v>-900</v>
      </c>
    </row>
    <row r="27" spans="1:5" ht="15">
      <c r="A27" s="360">
        <v>1</v>
      </c>
      <c r="B27" s="366">
        <v>8.5</v>
      </c>
      <c r="C27" s="360" t="s">
        <v>149</v>
      </c>
      <c r="D27" s="364">
        <f aca="true" t="shared" si="2" ref="D27:D42">B27*1800</f>
        <v>15300</v>
      </c>
      <c r="E27" s="381">
        <f aca="true" t="shared" si="3" ref="E27:E41">D27-D28</f>
        <v>90.00000000000182</v>
      </c>
    </row>
    <row r="28" spans="1:5" ht="15">
      <c r="A28" s="360">
        <v>2</v>
      </c>
      <c r="B28" s="367">
        <v>8.45</v>
      </c>
      <c r="C28" s="360" t="s">
        <v>149</v>
      </c>
      <c r="D28" s="364">
        <f t="shared" si="2"/>
        <v>15209.999999999998</v>
      </c>
      <c r="E28" s="381">
        <f t="shared" si="3"/>
        <v>-9.000000000001819</v>
      </c>
    </row>
    <row r="29" spans="1:5" ht="15">
      <c r="A29" s="360">
        <v>3</v>
      </c>
      <c r="B29" s="368">
        <v>8.455</v>
      </c>
      <c r="C29" s="360" t="s">
        <v>149</v>
      </c>
      <c r="D29" s="364">
        <f t="shared" si="2"/>
        <v>15219</v>
      </c>
      <c r="E29" s="381">
        <f t="shared" si="3"/>
        <v>0.9000000000014552</v>
      </c>
    </row>
    <row r="30" spans="1:5" ht="15">
      <c r="A30" s="360">
        <v>4</v>
      </c>
      <c r="B30" s="369">
        <v>8.4545</v>
      </c>
      <c r="C30" s="360" t="s">
        <v>149</v>
      </c>
      <c r="D30" s="364">
        <f t="shared" si="2"/>
        <v>15218.099999999999</v>
      </c>
      <c r="E30" s="381">
        <f t="shared" si="3"/>
        <v>-0.09000000000014552</v>
      </c>
    </row>
    <row r="31" spans="1:5" ht="15">
      <c r="A31" s="360">
        <v>5</v>
      </c>
      <c r="B31" s="370">
        <v>8.45455</v>
      </c>
      <c r="C31" s="360" t="s">
        <v>149</v>
      </c>
      <c r="D31" s="364">
        <f t="shared" si="2"/>
        <v>15218.189999999999</v>
      </c>
      <c r="E31" s="381">
        <f t="shared" si="3"/>
        <v>0.009000000000014552</v>
      </c>
    </row>
    <row r="32" spans="1:5" ht="15">
      <c r="A32" s="360">
        <v>6</v>
      </c>
      <c r="B32" s="365">
        <v>8.454545</v>
      </c>
      <c r="C32" s="360" t="s">
        <v>149</v>
      </c>
      <c r="D32" s="364">
        <f t="shared" si="2"/>
        <v>15218.180999999999</v>
      </c>
      <c r="E32" s="381">
        <f t="shared" si="3"/>
        <v>-0.0009000000009109499</v>
      </c>
    </row>
    <row r="33" spans="1:5" ht="15">
      <c r="A33" s="360">
        <v>7</v>
      </c>
      <c r="B33" s="371">
        <v>8.4545455</v>
      </c>
      <c r="C33" s="360" t="s">
        <v>149</v>
      </c>
      <c r="D33" s="364">
        <f t="shared" si="2"/>
        <v>15218.1819</v>
      </c>
      <c r="E33" s="381">
        <f t="shared" si="3"/>
        <v>9.000000136438757E-05</v>
      </c>
    </row>
    <row r="34" spans="1:5" ht="15">
      <c r="A34" s="360">
        <v>8</v>
      </c>
      <c r="B34" s="372">
        <v>8.45454545</v>
      </c>
      <c r="C34" s="360" t="s">
        <v>149</v>
      </c>
      <c r="D34" s="364">
        <f t="shared" si="2"/>
        <v>15218.181809999998</v>
      </c>
      <c r="E34" s="381">
        <f t="shared" si="3"/>
        <v>-9.0000012278324E-06</v>
      </c>
    </row>
    <row r="35" spans="1:5" ht="15">
      <c r="A35" s="360">
        <v>9</v>
      </c>
      <c r="B35" s="373">
        <v>8.454545455</v>
      </c>
      <c r="C35" s="360" t="s">
        <v>149</v>
      </c>
      <c r="D35" s="364">
        <f t="shared" si="2"/>
        <v>15218.181819</v>
      </c>
      <c r="E35" s="381">
        <f t="shared" si="3"/>
        <v>8.999995770864189E-07</v>
      </c>
    </row>
    <row r="36" spans="1:5" ht="15">
      <c r="A36" s="360">
        <v>10</v>
      </c>
      <c r="B36" s="374">
        <v>8.4545454545</v>
      </c>
      <c r="C36" s="360" t="s">
        <v>149</v>
      </c>
      <c r="D36" s="364">
        <f t="shared" si="2"/>
        <v>15218.1818181</v>
      </c>
      <c r="E36" s="381">
        <f t="shared" si="3"/>
        <v>-9.000177669804543E-08</v>
      </c>
    </row>
    <row r="37" spans="1:5" ht="15">
      <c r="A37" s="360">
        <v>11</v>
      </c>
      <c r="B37" s="375">
        <v>8.45454545455</v>
      </c>
      <c r="C37" s="360" t="s">
        <v>149</v>
      </c>
      <c r="D37" s="364">
        <f t="shared" si="2"/>
        <v>15218.181818190002</v>
      </c>
      <c r="E37" s="381">
        <f t="shared" si="3"/>
        <v>9.000359568744898E-09</v>
      </c>
    </row>
    <row r="38" spans="1:5" ht="15">
      <c r="A38" s="360">
        <v>12</v>
      </c>
      <c r="B38" s="364">
        <v>8.454545454545</v>
      </c>
      <c r="C38" s="360" t="s">
        <v>149</v>
      </c>
      <c r="D38" s="364">
        <f t="shared" si="2"/>
        <v>15218.181818181001</v>
      </c>
      <c r="E38" s="381">
        <f t="shared" si="3"/>
        <v>-8.985807653516531E-10</v>
      </c>
    </row>
    <row r="39" spans="1:5" ht="15">
      <c r="A39" s="360">
        <v>13</v>
      </c>
      <c r="B39" s="376">
        <v>8.4545454545455</v>
      </c>
      <c r="C39" s="360" t="s">
        <v>149</v>
      </c>
      <c r="D39" s="364">
        <f t="shared" si="2"/>
        <v>15218.1818181819</v>
      </c>
      <c r="E39" s="381">
        <f t="shared" si="3"/>
        <v>8.003553375601768E-11</v>
      </c>
    </row>
    <row r="40" spans="1:5" ht="15">
      <c r="A40" s="360">
        <v>14</v>
      </c>
      <c r="B40" s="377">
        <v>8.454545454545455</v>
      </c>
      <c r="C40" s="360" t="s">
        <v>149</v>
      </c>
      <c r="D40" s="364">
        <f t="shared" si="2"/>
        <v>15218.18181818182</v>
      </c>
      <c r="E40" s="381">
        <f t="shared" si="3"/>
        <v>0</v>
      </c>
    </row>
    <row r="41" spans="1:5" ht="15">
      <c r="A41" s="360">
        <v>15</v>
      </c>
      <c r="B41" s="378">
        <v>8.454545454545455</v>
      </c>
      <c r="C41" s="360" t="s">
        <v>149</v>
      </c>
      <c r="D41" s="364">
        <f t="shared" si="2"/>
        <v>15218.18181818182</v>
      </c>
      <c r="E41" s="381">
        <f t="shared" si="3"/>
        <v>0</v>
      </c>
    </row>
    <row r="42" spans="1:5" ht="15">
      <c r="A42" s="360">
        <v>16</v>
      </c>
      <c r="B42" s="379">
        <v>8.454545454545455</v>
      </c>
      <c r="C42" s="360" t="s">
        <v>149</v>
      </c>
      <c r="D42" s="364">
        <f t="shared" si="2"/>
        <v>15218.18181818182</v>
      </c>
      <c r="E42" s="381">
        <f>D42-D41</f>
        <v>0</v>
      </c>
    </row>
    <row r="43" ht="15">
      <c r="A43" s="380" t="s">
        <v>153</v>
      </c>
    </row>
    <row r="45" spans="1:2" ht="15">
      <c r="A45" s="360"/>
      <c r="B45" s="382"/>
    </row>
  </sheetData>
  <sheetProtection password="C7F6" sheet="1" objects="1" scenarios="1"/>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4"/>
  <dimension ref="AA101:BF241"/>
  <sheetViews>
    <sheetView zoomScale="75" zoomScaleNormal="75" workbookViewId="0" topLeftCell="A1">
      <selection activeCell="A1" sqref="A1"/>
    </sheetView>
  </sheetViews>
  <sheetFormatPr defaultColWidth="9.140625" defaultRowHeight="12.75"/>
  <cols>
    <col min="27" max="27" width="39.7109375" style="23" customWidth="1"/>
    <col min="28" max="28" width="19.57421875" style="0" customWidth="1"/>
    <col min="29" max="29" width="30.28125" style="0" bestFit="1" customWidth="1"/>
    <col min="30" max="30" width="27.140625" style="0" customWidth="1"/>
    <col min="31" max="31" width="21.57421875" style="0" customWidth="1"/>
    <col min="38" max="38" width="14.421875" style="0" customWidth="1"/>
    <col min="39" max="39" width="13.421875" style="0" customWidth="1"/>
    <col min="40" max="40" width="10.57421875" style="0" bestFit="1" customWidth="1"/>
    <col min="41" max="41" width="12.00390625" style="0" customWidth="1"/>
    <col min="42" max="42" width="11.57421875" style="0" bestFit="1" customWidth="1"/>
    <col min="43" max="43" width="12.57421875" style="0" bestFit="1" customWidth="1"/>
    <col min="44" max="44" width="11.57421875" style="0" bestFit="1" customWidth="1"/>
    <col min="45" max="45" width="13.421875" style="0" customWidth="1"/>
    <col min="46" max="52" width="10.7109375" style="4" customWidth="1"/>
    <col min="56" max="56" width="12.8515625" style="4" customWidth="1"/>
  </cols>
  <sheetData>
    <row r="100" ht="13.5" thickBot="1"/>
    <row r="101" spans="27:56" ht="18">
      <c r="AA101" s="395" t="s">
        <v>323</v>
      </c>
      <c r="AB101" s="37"/>
      <c r="AC101" s="37"/>
      <c r="AD101" s="37"/>
      <c r="AO101" s="26" t="s">
        <v>339</v>
      </c>
      <c r="AQ101" t="s">
        <v>340</v>
      </c>
      <c r="AT101" s="14" t="s">
        <v>285</v>
      </c>
      <c r="AU101" s="14" t="s">
        <v>286</v>
      </c>
      <c r="AV101" s="14" t="s">
        <v>287</v>
      </c>
      <c r="AX101" s="4" t="s">
        <v>353</v>
      </c>
      <c r="AY101" s="14" t="s">
        <v>285</v>
      </c>
      <c r="AZ101" s="14" t="s">
        <v>287</v>
      </c>
      <c r="BD101" s="75" t="s">
        <v>387</v>
      </c>
    </row>
    <row r="102" spans="27:56" ht="12.75">
      <c r="AA102" s="396"/>
      <c r="AB102" s="37"/>
      <c r="AC102" s="37"/>
      <c r="AD102" s="37"/>
      <c r="AT102" s="27">
        <f>VLOOKUP($AB$105,Table!$AG$101:$AJ$120,2)</f>
        <v>0</v>
      </c>
      <c r="AU102" s="4">
        <f>VLOOKUP($AB$105,Table!$AG$101:$AJ$120,3)</f>
        <v>0</v>
      </c>
      <c r="AV102" s="4">
        <f>VLOOKUP($AB$105,Table!$AG$101:$AJ$120,4)</f>
        <v>0</v>
      </c>
      <c r="AY102" s="31">
        <f>VLOOKUP($AB$105,Table!$AK$101:$AN$120,3)</f>
        <v>0</v>
      </c>
      <c r="AZ102" s="4">
        <f>VLOOKUP($AB$105,Table!$AK$101:$AN$120,4)</f>
        <v>0</v>
      </c>
      <c r="BD102" s="76" t="s">
        <v>388</v>
      </c>
    </row>
    <row r="103" spans="27:56" ht="12.75">
      <c r="AA103" s="396" t="s">
        <v>299</v>
      </c>
      <c r="AB103" s="397" t="str">
        <f>Input!B7</f>
        <v>RevMax</v>
      </c>
      <c r="AC103" s="398"/>
      <c r="AD103" s="37"/>
      <c r="AP103" s="8" t="str">
        <f>VLOOKUP($AB$105,Table!$AA$101:$AL$112,4)</f>
        <v>No Radio Selected</v>
      </c>
      <c r="AW103" s="4" t="s">
        <v>346</v>
      </c>
      <c r="AX103" s="4" t="s">
        <v>347</v>
      </c>
      <c r="AY103" s="4" t="s">
        <v>258</v>
      </c>
      <c r="AZ103" s="4" t="s">
        <v>350</v>
      </c>
      <c r="BB103" s="4" t="s">
        <v>351</v>
      </c>
      <c r="BD103" s="65" t="s">
        <v>351</v>
      </c>
    </row>
    <row r="104" spans="27:56" ht="12.75">
      <c r="AA104" s="396" t="s">
        <v>335</v>
      </c>
      <c r="AB104" s="397">
        <f>VLOOKUP($AB$103,Input!A498:B499,2)</f>
        <v>5</v>
      </c>
      <c r="AC104" s="398" t="s">
        <v>386</v>
      </c>
      <c r="AD104" s="37"/>
      <c r="AT104" s="4" t="s">
        <v>342</v>
      </c>
      <c r="AU104" s="4" t="s">
        <v>343</v>
      </c>
      <c r="AV104" s="4" t="s">
        <v>341</v>
      </c>
      <c r="AW104" s="4" t="s">
        <v>345</v>
      </c>
      <c r="AX104" s="4" t="s">
        <v>348</v>
      </c>
      <c r="AY104" s="4" t="s">
        <v>349</v>
      </c>
      <c r="AZ104" s="4" t="s">
        <v>347</v>
      </c>
      <c r="BB104" s="4" t="s">
        <v>345</v>
      </c>
      <c r="BD104" s="65" t="s">
        <v>345</v>
      </c>
    </row>
    <row r="105" spans="27:58" ht="12.75">
      <c r="AA105" s="396" t="s">
        <v>334</v>
      </c>
      <c r="AB105" s="397">
        <f>Input!D724</f>
        <v>1</v>
      </c>
      <c r="AC105" s="37"/>
      <c r="AD105" s="37"/>
      <c r="AS105" s="23" t="s">
        <v>326</v>
      </c>
      <c r="AT105" s="4">
        <f>Input!B28</f>
        <v>1850</v>
      </c>
      <c r="AU105" s="4">
        <f>AT105*GR</f>
        <v>15304.545454545456</v>
      </c>
      <c r="AV105" s="31">
        <f>AU105/60</f>
        <v>255.0757575757576</v>
      </c>
      <c r="AW105" s="31">
        <f>(AT102*AV105^2)+(AU102*AV105)+(AV102)</f>
        <v>0</v>
      </c>
      <c r="AX105" s="4">
        <f>($AY$102*$AB$111)-($AZ$102)</f>
        <v>0</v>
      </c>
      <c r="AY105" s="4">
        <f>IF($AB$103="RevMax",(VLOOKUP($AB$105,Table!$AO$101:$AP$120,2)),0)</f>
        <v>0</v>
      </c>
      <c r="AZ105" s="4">
        <f>Input!G16</f>
        <v>0</v>
      </c>
      <c r="BB105">
        <f>AW105+AX105+AY105+AZ105</f>
        <v>0</v>
      </c>
      <c r="BD105" s="66">
        <f>50+(0.5*BB105)</f>
        <v>50</v>
      </c>
      <c r="BF105" s="25">
        <f>100-BD105</f>
        <v>50</v>
      </c>
    </row>
    <row r="106" spans="27:56" ht="12.75">
      <c r="AA106" s="396" t="s">
        <v>333</v>
      </c>
      <c r="AB106" s="397" t="str">
        <f>Input!B14</f>
        <v>Select Model</v>
      </c>
      <c r="AC106" s="37"/>
      <c r="AD106" s="37"/>
      <c r="AS106" s="23"/>
      <c r="BD106" s="67"/>
    </row>
    <row r="107" spans="27:56" ht="18">
      <c r="AA107" s="396"/>
      <c r="AB107" s="37"/>
      <c r="AC107" s="37"/>
      <c r="AD107" s="37"/>
      <c r="AS107" s="23"/>
      <c r="AV107" s="14" t="s">
        <v>352</v>
      </c>
      <c r="BD107" s="67"/>
    </row>
    <row r="108" spans="27:56" ht="12.75">
      <c r="AA108" s="396" t="s">
        <v>324</v>
      </c>
      <c r="AB108" s="37">
        <f>Input!B10</f>
        <v>11</v>
      </c>
      <c r="AC108" s="37"/>
      <c r="AD108" s="37"/>
      <c r="AW108" s="4" t="s">
        <v>346</v>
      </c>
      <c r="AX108" s="4" t="s">
        <v>347</v>
      </c>
      <c r="AY108" s="4" t="s">
        <v>258</v>
      </c>
      <c r="AZ108" s="4" t="s">
        <v>350</v>
      </c>
      <c r="BB108" s="4" t="s">
        <v>351</v>
      </c>
      <c r="BD108" s="65" t="s">
        <v>351</v>
      </c>
    </row>
    <row r="109" spans="27:56" ht="12.75">
      <c r="AA109" s="396" t="s">
        <v>325</v>
      </c>
      <c r="AB109" s="37">
        <f>Input!B11</f>
        <v>91</v>
      </c>
      <c r="AC109" s="37"/>
      <c r="AD109" s="37"/>
      <c r="AT109" s="4" t="s">
        <v>342</v>
      </c>
      <c r="AU109" s="4" t="s">
        <v>343</v>
      </c>
      <c r="AV109" s="4" t="s">
        <v>341</v>
      </c>
      <c r="AW109" s="4" t="s">
        <v>345</v>
      </c>
      <c r="AX109" s="4" t="s">
        <v>348</v>
      </c>
      <c r="AY109" s="4" t="s">
        <v>349</v>
      </c>
      <c r="AZ109" s="4" t="s">
        <v>347</v>
      </c>
      <c r="BB109" s="4" t="s">
        <v>345</v>
      </c>
      <c r="BD109" s="65" t="s">
        <v>345</v>
      </c>
    </row>
    <row r="110" spans="27:58" ht="13.5" thickBot="1">
      <c r="AA110" s="396" t="s">
        <v>344</v>
      </c>
      <c r="AB110" s="399">
        <f>AB109/AB108</f>
        <v>8.272727272727273</v>
      </c>
      <c r="AC110" s="37"/>
      <c r="AD110" s="37"/>
      <c r="AS110" s="23" t="s">
        <v>327</v>
      </c>
      <c r="AT110" s="4">
        <f>Input!B29</f>
        <v>1650</v>
      </c>
      <c r="AU110" s="4">
        <f>AT110*GR</f>
        <v>13650.000000000002</v>
      </c>
      <c r="AV110" s="31">
        <f>AU110/60</f>
        <v>227.50000000000003</v>
      </c>
      <c r="AW110" s="31">
        <f>(AT102*AV110^2)+(AU102*AV110)+(AV102)</f>
        <v>0</v>
      </c>
      <c r="AX110" s="4">
        <f>($AY$102*$AB$111)-($AZ$102)</f>
        <v>0</v>
      </c>
      <c r="AY110" s="4">
        <f>IF($AB$103="RevMax",(VLOOKUP($AB$105,Table!$AO$101:$AP$120,2)),0)</f>
        <v>0</v>
      </c>
      <c r="AZ110" s="4">
        <f>Input!G23</f>
        <v>0</v>
      </c>
      <c r="BB110">
        <f>AW110+AX110+AY110+AZ110</f>
        <v>0</v>
      </c>
      <c r="BD110" s="68">
        <f>50+(0.5*BB110)</f>
        <v>50</v>
      </c>
      <c r="BF110" s="25">
        <f>100-BD110</f>
        <v>50</v>
      </c>
    </row>
    <row r="111" spans="27:30" ht="12.75">
      <c r="AA111" s="396" t="s">
        <v>298</v>
      </c>
      <c r="AB111" s="37">
        <f>Input!B20</f>
        <v>100</v>
      </c>
      <c r="AC111" s="37"/>
      <c r="AD111" s="37"/>
    </row>
    <row r="112" spans="27:30" ht="12.75">
      <c r="AA112" s="396" t="s">
        <v>326</v>
      </c>
      <c r="AB112" s="37">
        <f>Input!B28</f>
        <v>1850</v>
      </c>
      <c r="AC112" s="37"/>
      <c r="AD112" s="37"/>
    </row>
    <row r="113" spans="27:30" ht="13.5" thickBot="1">
      <c r="AA113" s="396" t="s">
        <v>327</v>
      </c>
      <c r="AB113" s="37">
        <f>Input!B29</f>
        <v>1650</v>
      </c>
      <c r="AC113" s="37"/>
      <c r="AD113" s="37"/>
    </row>
    <row r="114" spans="27:43" ht="12.75">
      <c r="AA114" s="396"/>
      <c r="AB114" s="37"/>
      <c r="AC114" s="37"/>
      <c r="AD114" s="37"/>
      <c r="AP114" s="41" t="s">
        <v>371</v>
      </c>
      <c r="AQ114" s="42"/>
    </row>
    <row r="115" spans="38:43" ht="12.75">
      <c r="AL115" s="39" t="s">
        <v>366</v>
      </c>
      <c r="AP115" s="43" t="s">
        <v>369</v>
      </c>
      <c r="AQ115" s="44">
        <v>20500</v>
      </c>
    </row>
    <row r="116" spans="42:43" ht="13.5" thickBot="1">
      <c r="AP116" s="45" t="s">
        <v>370</v>
      </c>
      <c r="AQ116" s="46">
        <v>9500</v>
      </c>
    </row>
    <row r="117" spans="27:51" ht="12.75">
      <c r="AA117"/>
      <c r="AM117" s="778" t="s">
        <v>385</v>
      </c>
      <c r="AT117"/>
      <c r="AY117" s="24"/>
    </row>
    <row r="118" spans="27:53" ht="18">
      <c r="AA118"/>
      <c r="AM118" s="778"/>
      <c r="AN118" s="2" t="s">
        <v>356</v>
      </c>
      <c r="AO118" s="3"/>
      <c r="AP118" s="2"/>
      <c r="AQ118" s="2"/>
      <c r="AT118"/>
      <c r="BA118" s="4"/>
    </row>
    <row r="119" spans="27:53" ht="12.75">
      <c r="AA119"/>
      <c r="AM119" s="13" t="s">
        <v>346</v>
      </c>
      <c r="AN119" s="1" t="s">
        <v>346</v>
      </c>
      <c r="AO119" s="40" t="s">
        <v>359</v>
      </c>
      <c r="AP119" s="40" t="s">
        <v>359</v>
      </c>
      <c r="AQ119" s="1" t="s">
        <v>367</v>
      </c>
      <c r="AR119" s="1" t="s">
        <v>346</v>
      </c>
      <c r="AS119" s="1" t="s">
        <v>367</v>
      </c>
      <c r="AT119" s="40" t="s">
        <v>359</v>
      </c>
      <c r="AY119" s="31"/>
      <c r="BA119" s="9"/>
    </row>
    <row r="120" spans="27:53" ht="12.75">
      <c r="AA120"/>
      <c r="AL120" s="393" t="s">
        <v>176</v>
      </c>
      <c r="AM120" s="13" t="s">
        <v>357</v>
      </c>
      <c r="AN120" s="40" t="s">
        <v>357</v>
      </c>
      <c r="AO120" s="40" t="s">
        <v>341</v>
      </c>
      <c r="AP120" s="40" t="s">
        <v>297</v>
      </c>
      <c r="AQ120" s="40" t="s">
        <v>358</v>
      </c>
      <c r="AR120" s="40" t="s">
        <v>357</v>
      </c>
      <c r="AS120" s="40" t="s">
        <v>358</v>
      </c>
      <c r="AT120" s="40" t="s">
        <v>297</v>
      </c>
      <c r="AY120" s="31"/>
      <c r="BA120" s="9"/>
    </row>
    <row r="121" spans="27:53" ht="12.75">
      <c r="AA121"/>
      <c r="AL121" s="394">
        <f>2*(AN121-50)</f>
        <v>100</v>
      </c>
      <c r="AM121" s="55">
        <f aca="true" t="shared" si="0" ref="AM121:AM184">AM122+0.5</f>
        <v>100</v>
      </c>
      <c r="AN121" s="4">
        <v>100</v>
      </c>
      <c r="AO121" s="39" t="e">
        <f aca="true" t="shared" si="1" ref="AO121:AO152">(-($AU$102)+SQRT($AU$102^2-4*($AT$102)*($AV$102-AN121)))/2/($AT$102)</f>
        <v>#DIV/0!</v>
      </c>
      <c r="AP121" s="9" t="e">
        <f aca="true" t="shared" si="2" ref="AP121:AP126">AO121*60</f>
        <v>#DIV/0!</v>
      </c>
      <c r="AQ121" s="48" t="e">
        <f aca="true" t="shared" si="3" ref="AQ121:AQ152">AP121/GR</f>
        <v>#DIV/0!</v>
      </c>
      <c r="AR121" s="4">
        <v>100</v>
      </c>
      <c r="AS121" s="47" t="e">
        <f>IF(AP121&gt;$AQ$115,0,AQ121)</f>
        <v>#DIV/0!</v>
      </c>
      <c r="AT121" s="47" t="e">
        <f aca="true" t="shared" si="4" ref="AT121:AT152">IF(AP121&gt;$AQ$115,0,AP121)</f>
        <v>#DIV/0!</v>
      </c>
      <c r="AY121" s="31"/>
      <c r="BA121" s="9"/>
    </row>
    <row r="122" spans="27:53" ht="12.75">
      <c r="AA122"/>
      <c r="AL122" s="394">
        <f aca="true" t="shared" si="5" ref="AL122:AL185">2*(AN122-50)</f>
        <v>98</v>
      </c>
      <c r="AM122" s="55">
        <f t="shared" si="0"/>
        <v>99.5</v>
      </c>
      <c r="AN122" s="4">
        <v>99</v>
      </c>
      <c r="AO122" s="39" t="e">
        <f t="shared" si="1"/>
        <v>#DIV/0!</v>
      </c>
      <c r="AP122" s="9" t="e">
        <f t="shared" si="2"/>
        <v>#DIV/0!</v>
      </c>
      <c r="AQ122" s="48" t="e">
        <f t="shared" si="3"/>
        <v>#DIV/0!</v>
      </c>
      <c r="AR122" s="4">
        <v>99</v>
      </c>
      <c r="AS122" s="47" t="e">
        <f aca="true" t="shared" si="6" ref="AS122:AS171">IF(AP122&gt;$AQ$115,0,AQ122)</f>
        <v>#DIV/0!</v>
      </c>
      <c r="AT122" s="47" t="e">
        <f t="shared" si="4"/>
        <v>#DIV/0!</v>
      </c>
      <c r="AY122" s="31"/>
      <c r="BA122" s="9"/>
    </row>
    <row r="123" spans="27:52" ht="12.75">
      <c r="AA123"/>
      <c r="AL123" s="394">
        <f t="shared" si="5"/>
        <v>96</v>
      </c>
      <c r="AM123" s="55">
        <f t="shared" si="0"/>
        <v>99</v>
      </c>
      <c r="AN123" s="4">
        <v>98</v>
      </c>
      <c r="AO123" s="39" t="e">
        <f t="shared" si="1"/>
        <v>#DIV/0!</v>
      </c>
      <c r="AP123" s="9" t="e">
        <f t="shared" si="2"/>
        <v>#DIV/0!</v>
      </c>
      <c r="AQ123" s="48" t="e">
        <f t="shared" si="3"/>
        <v>#DIV/0!</v>
      </c>
      <c r="AR123" s="4">
        <v>98</v>
      </c>
      <c r="AS123" s="47" t="e">
        <f t="shared" si="6"/>
        <v>#DIV/0!</v>
      </c>
      <c r="AT123" s="47" t="e">
        <f t="shared" si="4"/>
        <v>#DIV/0!</v>
      </c>
      <c r="AZ123"/>
    </row>
    <row r="124" spans="27:46" ht="12.75">
      <c r="AA124"/>
      <c r="AL124" s="394">
        <f t="shared" si="5"/>
        <v>94</v>
      </c>
      <c r="AM124" s="55">
        <f t="shared" si="0"/>
        <v>98.5</v>
      </c>
      <c r="AN124" s="4">
        <v>97</v>
      </c>
      <c r="AO124" s="39" t="e">
        <f t="shared" si="1"/>
        <v>#DIV/0!</v>
      </c>
      <c r="AP124" s="9" t="e">
        <f t="shared" si="2"/>
        <v>#DIV/0!</v>
      </c>
      <c r="AQ124" s="48" t="e">
        <f t="shared" si="3"/>
        <v>#DIV/0!</v>
      </c>
      <c r="AR124" s="4">
        <v>97</v>
      </c>
      <c r="AS124" s="47" t="e">
        <f t="shared" si="6"/>
        <v>#DIV/0!</v>
      </c>
      <c r="AT124" s="47" t="e">
        <f t="shared" si="4"/>
        <v>#DIV/0!</v>
      </c>
    </row>
    <row r="125" spans="27:46" ht="12.75">
      <c r="AA125"/>
      <c r="AL125" s="394">
        <f t="shared" si="5"/>
        <v>92</v>
      </c>
      <c r="AM125" s="55">
        <f t="shared" si="0"/>
        <v>98</v>
      </c>
      <c r="AN125" s="4">
        <v>96</v>
      </c>
      <c r="AO125" s="39" t="e">
        <f t="shared" si="1"/>
        <v>#DIV/0!</v>
      </c>
      <c r="AP125" s="9" t="e">
        <f t="shared" si="2"/>
        <v>#DIV/0!</v>
      </c>
      <c r="AQ125" s="48" t="e">
        <f t="shared" si="3"/>
        <v>#DIV/0!</v>
      </c>
      <c r="AR125" s="4">
        <v>96</v>
      </c>
      <c r="AS125" s="47" t="e">
        <f t="shared" si="6"/>
        <v>#DIV/0!</v>
      </c>
      <c r="AT125" s="47" t="e">
        <f t="shared" si="4"/>
        <v>#DIV/0!</v>
      </c>
    </row>
    <row r="126" spans="27:46" ht="12.75">
      <c r="AA126"/>
      <c r="AL126" s="394">
        <f t="shared" si="5"/>
        <v>90</v>
      </c>
      <c r="AM126" s="55">
        <f t="shared" si="0"/>
        <v>97.5</v>
      </c>
      <c r="AN126" s="4">
        <v>95</v>
      </c>
      <c r="AO126" s="39" t="e">
        <f t="shared" si="1"/>
        <v>#DIV/0!</v>
      </c>
      <c r="AP126" s="9" t="e">
        <f t="shared" si="2"/>
        <v>#DIV/0!</v>
      </c>
      <c r="AQ126" s="48" t="e">
        <f t="shared" si="3"/>
        <v>#DIV/0!</v>
      </c>
      <c r="AR126" s="4">
        <v>95</v>
      </c>
      <c r="AS126" s="47" t="e">
        <f t="shared" si="6"/>
        <v>#DIV/0!</v>
      </c>
      <c r="AT126" s="47" t="e">
        <f t="shared" si="4"/>
        <v>#DIV/0!</v>
      </c>
    </row>
    <row r="127" spans="27:46" ht="12.75">
      <c r="AA127"/>
      <c r="AL127" s="394">
        <f t="shared" si="5"/>
        <v>88</v>
      </c>
      <c r="AM127" s="55">
        <f t="shared" si="0"/>
        <v>97</v>
      </c>
      <c r="AN127" s="4">
        <v>94</v>
      </c>
      <c r="AO127" s="39" t="e">
        <f t="shared" si="1"/>
        <v>#DIV/0!</v>
      </c>
      <c r="AP127" s="9" t="e">
        <f>AO127*60</f>
        <v>#DIV/0!</v>
      </c>
      <c r="AQ127" s="48" t="e">
        <f t="shared" si="3"/>
        <v>#DIV/0!</v>
      </c>
      <c r="AR127" s="4">
        <v>94</v>
      </c>
      <c r="AS127" s="47" t="e">
        <f t="shared" si="6"/>
        <v>#DIV/0!</v>
      </c>
      <c r="AT127" s="47" t="e">
        <f t="shared" si="4"/>
        <v>#DIV/0!</v>
      </c>
    </row>
    <row r="128" spans="27:46" ht="12.75">
      <c r="AA128"/>
      <c r="AL128" s="394">
        <f t="shared" si="5"/>
        <v>86</v>
      </c>
      <c r="AM128" s="55">
        <f t="shared" si="0"/>
        <v>96.5</v>
      </c>
      <c r="AN128" s="4">
        <v>93</v>
      </c>
      <c r="AO128" s="39" t="e">
        <f t="shared" si="1"/>
        <v>#DIV/0!</v>
      </c>
      <c r="AP128" s="9" t="e">
        <f aca="true" t="shared" si="7" ref="AP128:AP191">AO128*60</f>
        <v>#DIV/0!</v>
      </c>
      <c r="AQ128" s="48" t="e">
        <f t="shared" si="3"/>
        <v>#DIV/0!</v>
      </c>
      <c r="AR128" s="4">
        <v>93</v>
      </c>
      <c r="AS128" s="47" t="e">
        <f t="shared" si="6"/>
        <v>#DIV/0!</v>
      </c>
      <c r="AT128" s="47" t="e">
        <f t="shared" si="4"/>
        <v>#DIV/0!</v>
      </c>
    </row>
    <row r="129" spans="27:46" ht="12.75">
      <c r="AA129"/>
      <c r="AL129" s="394">
        <f t="shared" si="5"/>
        <v>84</v>
      </c>
      <c r="AM129" s="55">
        <f t="shared" si="0"/>
        <v>96</v>
      </c>
      <c r="AN129" s="4">
        <v>92</v>
      </c>
      <c r="AO129" s="39" t="e">
        <f t="shared" si="1"/>
        <v>#DIV/0!</v>
      </c>
      <c r="AP129" s="9" t="e">
        <f t="shared" si="7"/>
        <v>#DIV/0!</v>
      </c>
      <c r="AQ129" s="48" t="e">
        <f t="shared" si="3"/>
        <v>#DIV/0!</v>
      </c>
      <c r="AR129" s="4">
        <v>92</v>
      </c>
      <c r="AS129" s="47" t="e">
        <f t="shared" si="6"/>
        <v>#DIV/0!</v>
      </c>
      <c r="AT129" s="47" t="e">
        <f t="shared" si="4"/>
        <v>#DIV/0!</v>
      </c>
    </row>
    <row r="130" spans="27:46" ht="12.75">
      <c r="AA130"/>
      <c r="AL130" s="394">
        <f t="shared" si="5"/>
        <v>82</v>
      </c>
      <c r="AM130" s="55">
        <f t="shared" si="0"/>
        <v>95.5</v>
      </c>
      <c r="AN130" s="4">
        <v>91</v>
      </c>
      <c r="AO130" s="39" t="e">
        <f t="shared" si="1"/>
        <v>#DIV/0!</v>
      </c>
      <c r="AP130" s="9" t="e">
        <f t="shared" si="7"/>
        <v>#DIV/0!</v>
      </c>
      <c r="AQ130" s="48" t="e">
        <f t="shared" si="3"/>
        <v>#DIV/0!</v>
      </c>
      <c r="AR130" s="4">
        <v>91</v>
      </c>
      <c r="AS130" s="47" t="e">
        <f t="shared" si="6"/>
        <v>#DIV/0!</v>
      </c>
      <c r="AT130" s="47" t="e">
        <f t="shared" si="4"/>
        <v>#DIV/0!</v>
      </c>
    </row>
    <row r="131" spans="27:46" ht="12.75">
      <c r="AA131"/>
      <c r="AL131" s="394">
        <f t="shared" si="5"/>
        <v>80</v>
      </c>
      <c r="AM131" s="55">
        <f t="shared" si="0"/>
        <v>95</v>
      </c>
      <c r="AN131" s="4">
        <v>90</v>
      </c>
      <c r="AO131" s="39" t="e">
        <f t="shared" si="1"/>
        <v>#DIV/0!</v>
      </c>
      <c r="AP131" s="9" t="e">
        <f t="shared" si="7"/>
        <v>#DIV/0!</v>
      </c>
      <c r="AQ131" s="48" t="e">
        <f t="shared" si="3"/>
        <v>#DIV/0!</v>
      </c>
      <c r="AR131" s="4">
        <v>90</v>
      </c>
      <c r="AS131" s="47" t="e">
        <f t="shared" si="6"/>
        <v>#DIV/0!</v>
      </c>
      <c r="AT131" s="47" t="e">
        <f t="shared" si="4"/>
        <v>#DIV/0!</v>
      </c>
    </row>
    <row r="132" spans="27:46" ht="12.75">
      <c r="AA132"/>
      <c r="AL132" s="394">
        <f t="shared" si="5"/>
        <v>78</v>
      </c>
      <c r="AM132" s="55">
        <f t="shared" si="0"/>
        <v>94.5</v>
      </c>
      <c r="AN132" s="4">
        <v>89</v>
      </c>
      <c r="AO132" s="39" t="e">
        <f t="shared" si="1"/>
        <v>#DIV/0!</v>
      </c>
      <c r="AP132" s="9" t="e">
        <f t="shared" si="7"/>
        <v>#DIV/0!</v>
      </c>
      <c r="AQ132" s="48" t="e">
        <f t="shared" si="3"/>
        <v>#DIV/0!</v>
      </c>
      <c r="AR132" s="4">
        <v>89</v>
      </c>
      <c r="AS132" s="47" t="e">
        <f t="shared" si="6"/>
        <v>#DIV/0!</v>
      </c>
      <c r="AT132" s="47" t="e">
        <f t="shared" si="4"/>
        <v>#DIV/0!</v>
      </c>
    </row>
    <row r="133" spans="27:46" ht="12.75">
      <c r="AA133"/>
      <c r="AL133" s="394">
        <f t="shared" si="5"/>
        <v>76</v>
      </c>
      <c r="AM133" s="55">
        <f t="shared" si="0"/>
        <v>94</v>
      </c>
      <c r="AN133" s="4">
        <v>88</v>
      </c>
      <c r="AO133" s="39" t="e">
        <f t="shared" si="1"/>
        <v>#DIV/0!</v>
      </c>
      <c r="AP133" s="9" t="e">
        <f t="shared" si="7"/>
        <v>#DIV/0!</v>
      </c>
      <c r="AQ133" s="48" t="e">
        <f t="shared" si="3"/>
        <v>#DIV/0!</v>
      </c>
      <c r="AR133" s="4">
        <v>88</v>
      </c>
      <c r="AS133" s="47" t="e">
        <f t="shared" si="6"/>
        <v>#DIV/0!</v>
      </c>
      <c r="AT133" s="47" t="e">
        <f t="shared" si="4"/>
        <v>#DIV/0!</v>
      </c>
    </row>
    <row r="134" spans="27:46" ht="12.75">
      <c r="AA134"/>
      <c r="AL134" s="394">
        <f t="shared" si="5"/>
        <v>74</v>
      </c>
      <c r="AM134" s="55">
        <f t="shared" si="0"/>
        <v>93.5</v>
      </c>
      <c r="AN134" s="4">
        <v>87</v>
      </c>
      <c r="AO134" s="39" t="e">
        <f t="shared" si="1"/>
        <v>#DIV/0!</v>
      </c>
      <c r="AP134" s="9" t="e">
        <f t="shared" si="7"/>
        <v>#DIV/0!</v>
      </c>
      <c r="AQ134" s="48" t="e">
        <f t="shared" si="3"/>
        <v>#DIV/0!</v>
      </c>
      <c r="AR134" s="4">
        <v>87</v>
      </c>
      <c r="AS134" s="47" t="e">
        <f t="shared" si="6"/>
        <v>#DIV/0!</v>
      </c>
      <c r="AT134" s="47" t="e">
        <f t="shared" si="4"/>
        <v>#DIV/0!</v>
      </c>
    </row>
    <row r="135" spans="27:46" ht="12.75">
      <c r="AA135"/>
      <c r="AL135" s="394">
        <f t="shared" si="5"/>
        <v>72</v>
      </c>
      <c r="AM135" s="55">
        <f t="shared" si="0"/>
        <v>93</v>
      </c>
      <c r="AN135" s="4">
        <v>86</v>
      </c>
      <c r="AO135" s="39" t="e">
        <f t="shared" si="1"/>
        <v>#DIV/0!</v>
      </c>
      <c r="AP135" s="9" t="e">
        <f t="shared" si="7"/>
        <v>#DIV/0!</v>
      </c>
      <c r="AQ135" s="48" t="e">
        <f t="shared" si="3"/>
        <v>#DIV/0!</v>
      </c>
      <c r="AR135" s="4">
        <v>86</v>
      </c>
      <c r="AS135" s="47" t="e">
        <f t="shared" si="6"/>
        <v>#DIV/0!</v>
      </c>
      <c r="AT135" s="47" t="e">
        <f t="shared" si="4"/>
        <v>#DIV/0!</v>
      </c>
    </row>
    <row r="136" spans="27:46" ht="12.75">
      <c r="AA136"/>
      <c r="AL136" s="394">
        <f t="shared" si="5"/>
        <v>70</v>
      </c>
      <c r="AM136" s="55">
        <f t="shared" si="0"/>
        <v>92.5</v>
      </c>
      <c r="AN136" s="4">
        <v>85</v>
      </c>
      <c r="AO136" s="39" t="e">
        <f t="shared" si="1"/>
        <v>#DIV/0!</v>
      </c>
      <c r="AP136" s="9" t="e">
        <f t="shared" si="7"/>
        <v>#DIV/0!</v>
      </c>
      <c r="AQ136" s="48" t="e">
        <f t="shared" si="3"/>
        <v>#DIV/0!</v>
      </c>
      <c r="AR136" s="4">
        <v>85</v>
      </c>
      <c r="AS136" s="47" t="e">
        <f t="shared" si="6"/>
        <v>#DIV/0!</v>
      </c>
      <c r="AT136" s="47" t="e">
        <f t="shared" si="4"/>
        <v>#DIV/0!</v>
      </c>
    </row>
    <row r="137" spans="27:46" ht="12.75">
      <c r="AA137"/>
      <c r="AL137" s="394">
        <f t="shared" si="5"/>
        <v>68</v>
      </c>
      <c r="AM137" s="55">
        <f t="shared" si="0"/>
        <v>92</v>
      </c>
      <c r="AN137" s="4">
        <v>84</v>
      </c>
      <c r="AO137" s="39" t="e">
        <f t="shared" si="1"/>
        <v>#DIV/0!</v>
      </c>
      <c r="AP137" s="9" t="e">
        <f t="shared" si="7"/>
        <v>#DIV/0!</v>
      </c>
      <c r="AQ137" s="48" t="e">
        <f t="shared" si="3"/>
        <v>#DIV/0!</v>
      </c>
      <c r="AR137" s="4">
        <v>84</v>
      </c>
      <c r="AS137" s="47" t="e">
        <f t="shared" si="6"/>
        <v>#DIV/0!</v>
      </c>
      <c r="AT137" s="47" t="e">
        <f t="shared" si="4"/>
        <v>#DIV/0!</v>
      </c>
    </row>
    <row r="138" spans="27:46" ht="12.75">
      <c r="AA138"/>
      <c r="AL138" s="394">
        <f t="shared" si="5"/>
        <v>66</v>
      </c>
      <c r="AM138" s="55">
        <f t="shared" si="0"/>
        <v>91.5</v>
      </c>
      <c r="AN138" s="4">
        <v>83</v>
      </c>
      <c r="AO138" s="39" t="e">
        <f t="shared" si="1"/>
        <v>#DIV/0!</v>
      </c>
      <c r="AP138" s="9" t="e">
        <f t="shared" si="7"/>
        <v>#DIV/0!</v>
      </c>
      <c r="AQ138" s="48" t="e">
        <f t="shared" si="3"/>
        <v>#DIV/0!</v>
      </c>
      <c r="AR138" s="4">
        <v>83</v>
      </c>
      <c r="AS138" s="47" t="e">
        <f t="shared" si="6"/>
        <v>#DIV/0!</v>
      </c>
      <c r="AT138" s="47" t="e">
        <f t="shared" si="4"/>
        <v>#DIV/0!</v>
      </c>
    </row>
    <row r="139" spans="27:46" ht="12.75">
      <c r="AA139"/>
      <c r="AL139" s="394">
        <f t="shared" si="5"/>
        <v>64</v>
      </c>
      <c r="AM139" s="55">
        <f t="shared" si="0"/>
        <v>91</v>
      </c>
      <c r="AN139" s="4">
        <v>82</v>
      </c>
      <c r="AO139" s="39" t="e">
        <f t="shared" si="1"/>
        <v>#DIV/0!</v>
      </c>
      <c r="AP139" s="9" t="e">
        <f t="shared" si="7"/>
        <v>#DIV/0!</v>
      </c>
      <c r="AQ139" s="48" t="e">
        <f t="shared" si="3"/>
        <v>#DIV/0!</v>
      </c>
      <c r="AR139" s="4">
        <v>82</v>
      </c>
      <c r="AS139" s="47" t="e">
        <f t="shared" si="6"/>
        <v>#DIV/0!</v>
      </c>
      <c r="AT139" s="47" t="e">
        <f t="shared" si="4"/>
        <v>#DIV/0!</v>
      </c>
    </row>
    <row r="140" spans="27:46" ht="12.75">
      <c r="AA140"/>
      <c r="AL140" s="394">
        <f t="shared" si="5"/>
        <v>62</v>
      </c>
      <c r="AM140" s="55">
        <f t="shared" si="0"/>
        <v>90.5</v>
      </c>
      <c r="AN140" s="4">
        <v>81</v>
      </c>
      <c r="AO140" s="39" t="e">
        <f t="shared" si="1"/>
        <v>#DIV/0!</v>
      </c>
      <c r="AP140" s="9" t="e">
        <f t="shared" si="7"/>
        <v>#DIV/0!</v>
      </c>
      <c r="AQ140" s="48" t="e">
        <f t="shared" si="3"/>
        <v>#DIV/0!</v>
      </c>
      <c r="AR140" s="4">
        <v>81</v>
      </c>
      <c r="AS140" s="47" t="e">
        <f t="shared" si="6"/>
        <v>#DIV/0!</v>
      </c>
      <c r="AT140" s="47" t="e">
        <f t="shared" si="4"/>
        <v>#DIV/0!</v>
      </c>
    </row>
    <row r="141" spans="27:46" ht="12.75">
      <c r="AA141"/>
      <c r="AL141" s="394">
        <f t="shared" si="5"/>
        <v>60</v>
      </c>
      <c r="AM141" s="55">
        <f t="shared" si="0"/>
        <v>90</v>
      </c>
      <c r="AN141" s="4">
        <v>80</v>
      </c>
      <c r="AO141" s="39" t="e">
        <f t="shared" si="1"/>
        <v>#DIV/0!</v>
      </c>
      <c r="AP141" s="9" t="e">
        <f t="shared" si="7"/>
        <v>#DIV/0!</v>
      </c>
      <c r="AQ141" s="48" t="e">
        <f t="shared" si="3"/>
        <v>#DIV/0!</v>
      </c>
      <c r="AR141" s="4">
        <v>80</v>
      </c>
      <c r="AS141" s="47" t="e">
        <f t="shared" si="6"/>
        <v>#DIV/0!</v>
      </c>
      <c r="AT141" s="47" t="e">
        <f t="shared" si="4"/>
        <v>#DIV/0!</v>
      </c>
    </row>
    <row r="142" spans="27:46" ht="12.75">
      <c r="AA142"/>
      <c r="AL142" s="394">
        <f t="shared" si="5"/>
        <v>58</v>
      </c>
      <c r="AM142" s="55">
        <f t="shared" si="0"/>
        <v>89.5</v>
      </c>
      <c r="AN142" s="4">
        <v>79</v>
      </c>
      <c r="AO142" s="39" t="e">
        <f t="shared" si="1"/>
        <v>#DIV/0!</v>
      </c>
      <c r="AP142" s="9" t="e">
        <f t="shared" si="7"/>
        <v>#DIV/0!</v>
      </c>
      <c r="AQ142" s="48" t="e">
        <f t="shared" si="3"/>
        <v>#DIV/0!</v>
      </c>
      <c r="AR142" s="4">
        <v>79</v>
      </c>
      <c r="AS142" s="47" t="e">
        <f t="shared" si="6"/>
        <v>#DIV/0!</v>
      </c>
      <c r="AT142" s="47" t="e">
        <f t="shared" si="4"/>
        <v>#DIV/0!</v>
      </c>
    </row>
    <row r="143" spans="27:46" ht="12.75">
      <c r="AA143"/>
      <c r="AL143" s="394">
        <f t="shared" si="5"/>
        <v>56</v>
      </c>
      <c r="AM143" s="55">
        <f t="shared" si="0"/>
        <v>89</v>
      </c>
      <c r="AN143" s="4">
        <v>78</v>
      </c>
      <c r="AO143" s="39" t="e">
        <f t="shared" si="1"/>
        <v>#DIV/0!</v>
      </c>
      <c r="AP143" s="9" t="e">
        <f t="shared" si="7"/>
        <v>#DIV/0!</v>
      </c>
      <c r="AQ143" s="48" t="e">
        <f t="shared" si="3"/>
        <v>#DIV/0!</v>
      </c>
      <c r="AR143" s="4">
        <v>78</v>
      </c>
      <c r="AS143" s="47" t="e">
        <f t="shared" si="6"/>
        <v>#DIV/0!</v>
      </c>
      <c r="AT143" s="47" t="e">
        <f t="shared" si="4"/>
        <v>#DIV/0!</v>
      </c>
    </row>
    <row r="144" spans="27:46" ht="12.75">
      <c r="AA144"/>
      <c r="AL144" s="394">
        <f t="shared" si="5"/>
        <v>54</v>
      </c>
      <c r="AM144" s="55">
        <f t="shared" si="0"/>
        <v>88.5</v>
      </c>
      <c r="AN144" s="4">
        <v>77</v>
      </c>
      <c r="AO144" s="39" t="e">
        <f t="shared" si="1"/>
        <v>#DIV/0!</v>
      </c>
      <c r="AP144" s="9" t="e">
        <f t="shared" si="7"/>
        <v>#DIV/0!</v>
      </c>
      <c r="AQ144" s="48" t="e">
        <f t="shared" si="3"/>
        <v>#DIV/0!</v>
      </c>
      <c r="AR144" s="4">
        <v>77</v>
      </c>
      <c r="AS144" s="47" t="e">
        <f t="shared" si="6"/>
        <v>#DIV/0!</v>
      </c>
      <c r="AT144" s="47" t="e">
        <f t="shared" si="4"/>
        <v>#DIV/0!</v>
      </c>
    </row>
    <row r="145" spans="27:46" ht="12.75">
      <c r="AA145"/>
      <c r="AL145" s="394">
        <f t="shared" si="5"/>
        <v>52</v>
      </c>
      <c r="AM145" s="55">
        <f t="shared" si="0"/>
        <v>88</v>
      </c>
      <c r="AN145" s="4">
        <v>76</v>
      </c>
      <c r="AO145" s="39" t="e">
        <f t="shared" si="1"/>
        <v>#DIV/0!</v>
      </c>
      <c r="AP145" s="9" t="e">
        <f t="shared" si="7"/>
        <v>#DIV/0!</v>
      </c>
      <c r="AQ145" s="48" t="e">
        <f t="shared" si="3"/>
        <v>#DIV/0!</v>
      </c>
      <c r="AR145" s="4">
        <v>76</v>
      </c>
      <c r="AS145" s="47" t="e">
        <f t="shared" si="6"/>
        <v>#DIV/0!</v>
      </c>
      <c r="AT145" s="47" t="e">
        <f t="shared" si="4"/>
        <v>#DIV/0!</v>
      </c>
    </row>
    <row r="146" spans="27:46" ht="12.75">
      <c r="AA146"/>
      <c r="AL146" s="394">
        <f t="shared" si="5"/>
        <v>50</v>
      </c>
      <c r="AM146" s="55">
        <f t="shared" si="0"/>
        <v>87.5</v>
      </c>
      <c r="AN146" s="4">
        <v>75</v>
      </c>
      <c r="AO146" s="39" t="e">
        <f t="shared" si="1"/>
        <v>#DIV/0!</v>
      </c>
      <c r="AP146" s="9" t="e">
        <f t="shared" si="7"/>
        <v>#DIV/0!</v>
      </c>
      <c r="AQ146" s="48" t="e">
        <f t="shared" si="3"/>
        <v>#DIV/0!</v>
      </c>
      <c r="AR146" s="4">
        <v>75</v>
      </c>
      <c r="AS146" s="47" t="e">
        <f t="shared" si="6"/>
        <v>#DIV/0!</v>
      </c>
      <c r="AT146" s="47" t="e">
        <f t="shared" si="4"/>
        <v>#DIV/0!</v>
      </c>
    </row>
    <row r="147" spans="27:46" ht="12.75">
      <c r="AA147"/>
      <c r="AL147" s="394">
        <f t="shared" si="5"/>
        <v>48</v>
      </c>
      <c r="AM147" s="55">
        <f t="shared" si="0"/>
        <v>87</v>
      </c>
      <c r="AN147" s="4">
        <v>74</v>
      </c>
      <c r="AO147" s="39" t="e">
        <f t="shared" si="1"/>
        <v>#DIV/0!</v>
      </c>
      <c r="AP147" s="9" t="e">
        <f t="shared" si="7"/>
        <v>#DIV/0!</v>
      </c>
      <c r="AQ147" s="48" t="e">
        <f t="shared" si="3"/>
        <v>#DIV/0!</v>
      </c>
      <c r="AR147" s="4">
        <v>74</v>
      </c>
      <c r="AS147" s="47" t="e">
        <f t="shared" si="6"/>
        <v>#DIV/0!</v>
      </c>
      <c r="AT147" s="47" t="e">
        <f t="shared" si="4"/>
        <v>#DIV/0!</v>
      </c>
    </row>
    <row r="148" spans="27:46" ht="12.75">
      <c r="AA148"/>
      <c r="AL148" s="394">
        <f t="shared" si="5"/>
        <v>46</v>
      </c>
      <c r="AM148" s="55">
        <f t="shared" si="0"/>
        <v>86.5</v>
      </c>
      <c r="AN148" s="4">
        <v>73</v>
      </c>
      <c r="AO148" s="39" t="e">
        <f t="shared" si="1"/>
        <v>#DIV/0!</v>
      </c>
      <c r="AP148" s="9" t="e">
        <f t="shared" si="7"/>
        <v>#DIV/0!</v>
      </c>
      <c r="AQ148" s="48" t="e">
        <f t="shared" si="3"/>
        <v>#DIV/0!</v>
      </c>
      <c r="AR148" s="4">
        <v>73</v>
      </c>
      <c r="AS148" s="47" t="e">
        <f t="shared" si="6"/>
        <v>#DIV/0!</v>
      </c>
      <c r="AT148" s="47" t="e">
        <f t="shared" si="4"/>
        <v>#DIV/0!</v>
      </c>
    </row>
    <row r="149" spans="27:46" ht="12.75">
      <c r="AA149"/>
      <c r="AL149" s="394">
        <f t="shared" si="5"/>
        <v>44</v>
      </c>
      <c r="AM149" s="55">
        <f t="shared" si="0"/>
        <v>86</v>
      </c>
      <c r="AN149" s="4">
        <v>72</v>
      </c>
      <c r="AO149" s="39" t="e">
        <f t="shared" si="1"/>
        <v>#DIV/0!</v>
      </c>
      <c r="AP149" s="9" t="e">
        <f t="shared" si="7"/>
        <v>#DIV/0!</v>
      </c>
      <c r="AQ149" s="48" t="e">
        <f t="shared" si="3"/>
        <v>#DIV/0!</v>
      </c>
      <c r="AR149" s="4">
        <v>72</v>
      </c>
      <c r="AS149" s="47" t="e">
        <f t="shared" si="6"/>
        <v>#DIV/0!</v>
      </c>
      <c r="AT149" s="47" t="e">
        <f t="shared" si="4"/>
        <v>#DIV/0!</v>
      </c>
    </row>
    <row r="150" spans="27:46" ht="12.75">
      <c r="AA150"/>
      <c r="AL150" s="394">
        <f t="shared" si="5"/>
        <v>42</v>
      </c>
      <c r="AM150" s="55">
        <f t="shared" si="0"/>
        <v>85.5</v>
      </c>
      <c r="AN150" s="4">
        <v>71</v>
      </c>
      <c r="AO150" s="39" t="e">
        <f t="shared" si="1"/>
        <v>#DIV/0!</v>
      </c>
      <c r="AP150" s="9" t="e">
        <f t="shared" si="7"/>
        <v>#DIV/0!</v>
      </c>
      <c r="AQ150" s="48" t="e">
        <f t="shared" si="3"/>
        <v>#DIV/0!</v>
      </c>
      <c r="AR150" s="4">
        <v>71</v>
      </c>
      <c r="AS150" s="47" t="e">
        <f t="shared" si="6"/>
        <v>#DIV/0!</v>
      </c>
      <c r="AT150" s="47" t="e">
        <f t="shared" si="4"/>
        <v>#DIV/0!</v>
      </c>
    </row>
    <row r="151" spans="27:46" ht="12.75">
      <c r="AA151"/>
      <c r="AL151" s="394">
        <f t="shared" si="5"/>
        <v>40</v>
      </c>
      <c r="AM151" s="55">
        <f t="shared" si="0"/>
        <v>85</v>
      </c>
      <c r="AN151" s="4">
        <v>70</v>
      </c>
      <c r="AO151" s="39" t="e">
        <f t="shared" si="1"/>
        <v>#DIV/0!</v>
      </c>
      <c r="AP151" s="9" t="e">
        <f t="shared" si="7"/>
        <v>#DIV/0!</v>
      </c>
      <c r="AQ151" s="48" t="e">
        <f t="shared" si="3"/>
        <v>#DIV/0!</v>
      </c>
      <c r="AR151" s="4">
        <v>70</v>
      </c>
      <c r="AS151" s="47" t="e">
        <f t="shared" si="6"/>
        <v>#DIV/0!</v>
      </c>
      <c r="AT151" s="47" t="e">
        <f t="shared" si="4"/>
        <v>#DIV/0!</v>
      </c>
    </row>
    <row r="152" spans="27:46" ht="12.75">
      <c r="AA152"/>
      <c r="AL152" s="394">
        <f t="shared" si="5"/>
        <v>38</v>
      </c>
      <c r="AM152" s="55">
        <f t="shared" si="0"/>
        <v>84.5</v>
      </c>
      <c r="AN152" s="4">
        <v>69</v>
      </c>
      <c r="AO152" s="39" t="e">
        <f t="shared" si="1"/>
        <v>#DIV/0!</v>
      </c>
      <c r="AP152" s="9" t="e">
        <f t="shared" si="7"/>
        <v>#DIV/0!</v>
      </c>
      <c r="AQ152" s="48" t="e">
        <f t="shared" si="3"/>
        <v>#DIV/0!</v>
      </c>
      <c r="AR152" s="4">
        <v>69</v>
      </c>
      <c r="AS152" s="47" t="e">
        <f t="shared" si="6"/>
        <v>#DIV/0!</v>
      </c>
      <c r="AT152" s="47" t="e">
        <f t="shared" si="4"/>
        <v>#DIV/0!</v>
      </c>
    </row>
    <row r="153" spans="27:46" ht="12.75">
      <c r="AA153"/>
      <c r="AL153" s="394">
        <f t="shared" si="5"/>
        <v>36</v>
      </c>
      <c r="AM153" s="55">
        <f t="shared" si="0"/>
        <v>84</v>
      </c>
      <c r="AN153" s="4">
        <v>68</v>
      </c>
      <c r="AO153" s="39" t="e">
        <f aca="true" t="shared" si="8" ref="AO153:AO184">(-($AU$102)+SQRT($AU$102^2-4*($AT$102)*($AV$102-AN153)))/2/($AT$102)</f>
        <v>#DIV/0!</v>
      </c>
      <c r="AP153" s="9" t="e">
        <f t="shared" si="7"/>
        <v>#DIV/0!</v>
      </c>
      <c r="AQ153" s="48" t="e">
        <f aca="true" t="shared" si="9" ref="AQ153:AQ184">AP153/GR</f>
        <v>#DIV/0!</v>
      </c>
      <c r="AR153" s="4">
        <v>68</v>
      </c>
      <c r="AS153" s="47" t="e">
        <f t="shared" si="6"/>
        <v>#DIV/0!</v>
      </c>
      <c r="AT153" s="47" t="e">
        <f aca="true" t="shared" si="10" ref="AT153:AT171">IF(AP153&gt;$AQ$115,0,AP153)</f>
        <v>#DIV/0!</v>
      </c>
    </row>
    <row r="154" spans="27:46" ht="12.75">
      <c r="AA154"/>
      <c r="AL154" s="394">
        <f t="shared" si="5"/>
        <v>34</v>
      </c>
      <c r="AM154" s="55">
        <f t="shared" si="0"/>
        <v>83.5</v>
      </c>
      <c r="AN154" s="4">
        <v>67</v>
      </c>
      <c r="AO154" s="39" t="e">
        <f t="shared" si="8"/>
        <v>#DIV/0!</v>
      </c>
      <c r="AP154" s="9" t="e">
        <f t="shared" si="7"/>
        <v>#DIV/0!</v>
      </c>
      <c r="AQ154" s="48" t="e">
        <f t="shared" si="9"/>
        <v>#DIV/0!</v>
      </c>
      <c r="AR154" s="4">
        <v>67</v>
      </c>
      <c r="AS154" s="47" t="e">
        <f t="shared" si="6"/>
        <v>#DIV/0!</v>
      </c>
      <c r="AT154" s="47" t="e">
        <f t="shared" si="10"/>
        <v>#DIV/0!</v>
      </c>
    </row>
    <row r="155" spans="27:46" ht="12.75">
      <c r="AA155"/>
      <c r="AL155" s="394">
        <f t="shared" si="5"/>
        <v>32</v>
      </c>
      <c r="AM155" s="55">
        <f t="shared" si="0"/>
        <v>83</v>
      </c>
      <c r="AN155" s="4">
        <v>66</v>
      </c>
      <c r="AO155" s="39" t="e">
        <f t="shared" si="8"/>
        <v>#DIV/0!</v>
      </c>
      <c r="AP155" s="9" t="e">
        <f t="shared" si="7"/>
        <v>#DIV/0!</v>
      </c>
      <c r="AQ155" s="48" t="e">
        <f t="shared" si="9"/>
        <v>#DIV/0!</v>
      </c>
      <c r="AR155" s="4">
        <v>66</v>
      </c>
      <c r="AS155" s="47" t="e">
        <f t="shared" si="6"/>
        <v>#DIV/0!</v>
      </c>
      <c r="AT155" s="47" t="e">
        <f t="shared" si="10"/>
        <v>#DIV/0!</v>
      </c>
    </row>
    <row r="156" spans="27:46" ht="12.75">
      <c r="AA156"/>
      <c r="AL156" s="394">
        <f t="shared" si="5"/>
        <v>30</v>
      </c>
      <c r="AM156" s="55">
        <f t="shared" si="0"/>
        <v>82.5</v>
      </c>
      <c r="AN156" s="4">
        <v>65</v>
      </c>
      <c r="AO156" s="39" t="e">
        <f t="shared" si="8"/>
        <v>#DIV/0!</v>
      </c>
      <c r="AP156" s="9" t="e">
        <f t="shared" si="7"/>
        <v>#DIV/0!</v>
      </c>
      <c r="AQ156" s="48" t="e">
        <f t="shared" si="9"/>
        <v>#DIV/0!</v>
      </c>
      <c r="AR156" s="4">
        <v>65</v>
      </c>
      <c r="AS156" s="47" t="e">
        <f t="shared" si="6"/>
        <v>#DIV/0!</v>
      </c>
      <c r="AT156" s="47" t="e">
        <f t="shared" si="10"/>
        <v>#DIV/0!</v>
      </c>
    </row>
    <row r="157" spans="27:46" ht="12.75">
      <c r="AA157"/>
      <c r="AL157" s="394">
        <f t="shared" si="5"/>
        <v>28</v>
      </c>
      <c r="AM157" s="55">
        <f t="shared" si="0"/>
        <v>82</v>
      </c>
      <c r="AN157" s="4">
        <v>64</v>
      </c>
      <c r="AO157" s="39" t="e">
        <f t="shared" si="8"/>
        <v>#DIV/0!</v>
      </c>
      <c r="AP157" s="9" t="e">
        <f t="shared" si="7"/>
        <v>#DIV/0!</v>
      </c>
      <c r="AQ157" s="48" t="e">
        <f t="shared" si="9"/>
        <v>#DIV/0!</v>
      </c>
      <c r="AR157" s="4">
        <v>64</v>
      </c>
      <c r="AS157" s="47" t="e">
        <f t="shared" si="6"/>
        <v>#DIV/0!</v>
      </c>
      <c r="AT157" s="47" t="e">
        <f t="shared" si="10"/>
        <v>#DIV/0!</v>
      </c>
    </row>
    <row r="158" spans="27:46" ht="12.75">
      <c r="AA158"/>
      <c r="AL158" s="394">
        <f t="shared" si="5"/>
        <v>26</v>
      </c>
      <c r="AM158" s="55">
        <f t="shared" si="0"/>
        <v>81.5</v>
      </c>
      <c r="AN158" s="4">
        <v>63</v>
      </c>
      <c r="AO158" s="39" t="e">
        <f t="shared" si="8"/>
        <v>#DIV/0!</v>
      </c>
      <c r="AP158" s="9" t="e">
        <f t="shared" si="7"/>
        <v>#DIV/0!</v>
      </c>
      <c r="AQ158" s="48" t="e">
        <f t="shared" si="9"/>
        <v>#DIV/0!</v>
      </c>
      <c r="AR158" s="4">
        <v>63</v>
      </c>
      <c r="AS158" s="47" t="e">
        <f t="shared" si="6"/>
        <v>#DIV/0!</v>
      </c>
      <c r="AT158" s="47" t="e">
        <f t="shared" si="10"/>
        <v>#DIV/0!</v>
      </c>
    </row>
    <row r="159" spans="27:46" ht="12.75">
      <c r="AA159"/>
      <c r="AL159" s="394">
        <f t="shared" si="5"/>
        <v>24</v>
      </c>
      <c r="AM159" s="55">
        <f t="shared" si="0"/>
        <v>81</v>
      </c>
      <c r="AN159" s="4">
        <v>62</v>
      </c>
      <c r="AO159" s="39" t="e">
        <f t="shared" si="8"/>
        <v>#DIV/0!</v>
      </c>
      <c r="AP159" s="9" t="e">
        <f t="shared" si="7"/>
        <v>#DIV/0!</v>
      </c>
      <c r="AQ159" s="48" t="e">
        <f t="shared" si="9"/>
        <v>#DIV/0!</v>
      </c>
      <c r="AR159" s="4">
        <v>62</v>
      </c>
      <c r="AS159" s="47" t="e">
        <f t="shared" si="6"/>
        <v>#DIV/0!</v>
      </c>
      <c r="AT159" s="47" t="e">
        <f t="shared" si="10"/>
        <v>#DIV/0!</v>
      </c>
    </row>
    <row r="160" spans="27:46" ht="12.75">
      <c r="AA160"/>
      <c r="AL160" s="394">
        <f t="shared" si="5"/>
        <v>22</v>
      </c>
      <c r="AM160" s="55">
        <f t="shared" si="0"/>
        <v>80.5</v>
      </c>
      <c r="AN160" s="4">
        <v>61</v>
      </c>
      <c r="AO160" s="39" t="e">
        <f t="shared" si="8"/>
        <v>#DIV/0!</v>
      </c>
      <c r="AP160" s="9" t="e">
        <f t="shared" si="7"/>
        <v>#DIV/0!</v>
      </c>
      <c r="AQ160" s="48" t="e">
        <f t="shared" si="9"/>
        <v>#DIV/0!</v>
      </c>
      <c r="AR160" s="4">
        <v>61</v>
      </c>
      <c r="AS160" s="47" t="e">
        <f t="shared" si="6"/>
        <v>#DIV/0!</v>
      </c>
      <c r="AT160" s="47" t="e">
        <f t="shared" si="10"/>
        <v>#DIV/0!</v>
      </c>
    </row>
    <row r="161" spans="27:46" ht="12.75">
      <c r="AA161"/>
      <c r="AL161" s="394">
        <f t="shared" si="5"/>
        <v>20</v>
      </c>
      <c r="AM161" s="55">
        <f t="shared" si="0"/>
        <v>80</v>
      </c>
      <c r="AN161" s="4">
        <v>60</v>
      </c>
      <c r="AO161" s="39" t="e">
        <f t="shared" si="8"/>
        <v>#DIV/0!</v>
      </c>
      <c r="AP161" s="9" t="e">
        <f t="shared" si="7"/>
        <v>#DIV/0!</v>
      </c>
      <c r="AQ161" s="48" t="e">
        <f t="shared" si="9"/>
        <v>#DIV/0!</v>
      </c>
      <c r="AR161" s="4">
        <v>60</v>
      </c>
      <c r="AS161" s="47" t="e">
        <f t="shared" si="6"/>
        <v>#DIV/0!</v>
      </c>
      <c r="AT161" s="47" t="e">
        <f t="shared" si="10"/>
        <v>#DIV/0!</v>
      </c>
    </row>
    <row r="162" spans="27:46" ht="12.75">
      <c r="AA162"/>
      <c r="AL162" s="394">
        <f t="shared" si="5"/>
        <v>18</v>
      </c>
      <c r="AM162" s="55">
        <f t="shared" si="0"/>
        <v>79.5</v>
      </c>
      <c r="AN162" s="4">
        <v>59</v>
      </c>
      <c r="AO162" s="39" t="e">
        <f t="shared" si="8"/>
        <v>#DIV/0!</v>
      </c>
      <c r="AP162" s="9" t="e">
        <f t="shared" si="7"/>
        <v>#DIV/0!</v>
      </c>
      <c r="AQ162" s="48" t="e">
        <f t="shared" si="9"/>
        <v>#DIV/0!</v>
      </c>
      <c r="AR162" s="4">
        <v>59</v>
      </c>
      <c r="AS162" s="47" t="e">
        <f t="shared" si="6"/>
        <v>#DIV/0!</v>
      </c>
      <c r="AT162" s="47" t="e">
        <f t="shared" si="10"/>
        <v>#DIV/0!</v>
      </c>
    </row>
    <row r="163" spans="27:46" ht="12.75">
      <c r="AA163"/>
      <c r="AL163" s="394">
        <f t="shared" si="5"/>
        <v>16</v>
      </c>
      <c r="AM163" s="55">
        <f t="shared" si="0"/>
        <v>79</v>
      </c>
      <c r="AN163" s="4">
        <v>58</v>
      </c>
      <c r="AO163" s="39" t="e">
        <f t="shared" si="8"/>
        <v>#DIV/0!</v>
      </c>
      <c r="AP163" s="9" t="e">
        <f t="shared" si="7"/>
        <v>#DIV/0!</v>
      </c>
      <c r="AQ163" s="48" t="e">
        <f t="shared" si="9"/>
        <v>#DIV/0!</v>
      </c>
      <c r="AR163" s="4">
        <v>58</v>
      </c>
      <c r="AS163" s="47" t="e">
        <f t="shared" si="6"/>
        <v>#DIV/0!</v>
      </c>
      <c r="AT163" s="47" t="e">
        <f t="shared" si="10"/>
        <v>#DIV/0!</v>
      </c>
    </row>
    <row r="164" spans="27:46" ht="12.75">
      <c r="AA164"/>
      <c r="AL164" s="394">
        <f t="shared" si="5"/>
        <v>14</v>
      </c>
      <c r="AM164" s="55">
        <f t="shared" si="0"/>
        <v>78.5</v>
      </c>
      <c r="AN164" s="4">
        <v>57</v>
      </c>
      <c r="AO164" s="39" t="e">
        <f t="shared" si="8"/>
        <v>#DIV/0!</v>
      </c>
      <c r="AP164" s="9" t="e">
        <f t="shared" si="7"/>
        <v>#DIV/0!</v>
      </c>
      <c r="AQ164" s="48" t="e">
        <f t="shared" si="9"/>
        <v>#DIV/0!</v>
      </c>
      <c r="AR164" s="4">
        <v>57</v>
      </c>
      <c r="AS164" s="47" t="e">
        <f t="shared" si="6"/>
        <v>#DIV/0!</v>
      </c>
      <c r="AT164" s="47" t="e">
        <f t="shared" si="10"/>
        <v>#DIV/0!</v>
      </c>
    </row>
    <row r="165" spans="27:46" ht="12.75">
      <c r="AA165"/>
      <c r="AL165" s="394">
        <f t="shared" si="5"/>
        <v>12</v>
      </c>
      <c r="AM165" s="55">
        <f t="shared" si="0"/>
        <v>78</v>
      </c>
      <c r="AN165" s="4">
        <v>56</v>
      </c>
      <c r="AO165" s="39" t="e">
        <f t="shared" si="8"/>
        <v>#DIV/0!</v>
      </c>
      <c r="AP165" s="9" t="e">
        <f t="shared" si="7"/>
        <v>#DIV/0!</v>
      </c>
      <c r="AQ165" s="48" t="e">
        <f t="shared" si="9"/>
        <v>#DIV/0!</v>
      </c>
      <c r="AR165" s="4">
        <v>56</v>
      </c>
      <c r="AS165" s="47" t="e">
        <f t="shared" si="6"/>
        <v>#DIV/0!</v>
      </c>
      <c r="AT165" s="47" t="e">
        <f t="shared" si="10"/>
        <v>#DIV/0!</v>
      </c>
    </row>
    <row r="166" spans="27:46" ht="12.75">
      <c r="AA166"/>
      <c r="AL166" s="394">
        <f t="shared" si="5"/>
        <v>10</v>
      </c>
      <c r="AM166" s="55">
        <f t="shared" si="0"/>
        <v>77.5</v>
      </c>
      <c r="AN166" s="4">
        <v>55</v>
      </c>
      <c r="AO166" s="39" t="e">
        <f t="shared" si="8"/>
        <v>#DIV/0!</v>
      </c>
      <c r="AP166" s="9" t="e">
        <f t="shared" si="7"/>
        <v>#DIV/0!</v>
      </c>
      <c r="AQ166" s="48" t="e">
        <f t="shared" si="9"/>
        <v>#DIV/0!</v>
      </c>
      <c r="AR166" s="4">
        <v>55</v>
      </c>
      <c r="AS166" s="47" t="e">
        <f t="shared" si="6"/>
        <v>#DIV/0!</v>
      </c>
      <c r="AT166" s="47" t="e">
        <f t="shared" si="10"/>
        <v>#DIV/0!</v>
      </c>
    </row>
    <row r="167" spans="27:46" ht="12.75">
      <c r="AA167"/>
      <c r="AL167" s="394">
        <f t="shared" si="5"/>
        <v>8</v>
      </c>
      <c r="AM167" s="55">
        <f t="shared" si="0"/>
        <v>77</v>
      </c>
      <c r="AN167" s="4">
        <v>54</v>
      </c>
      <c r="AO167" s="39" t="e">
        <f t="shared" si="8"/>
        <v>#DIV/0!</v>
      </c>
      <c r="AP167" s="9" t="e">
        <f t="shared" si="7"/>
        <v>#DIV/0!</v>
      </c>
      <c r="AQ167" s="48" t="e">
        <f t="shared" si="9"/>
        <v>#DIV/0!</v>
      </c>
      <c r="AR167" s="4">
        <v>54</v>
      </c>
      <c r="AS167" s="47" t="e">
        <f t="shared" si="6"/>
        <v>#DIV/0!</v>
      </c>
      <c r="AT167" s="47" t="e">
        <f t="shared" si="10"/>
        <v>#DIV/0!</v>
      </c>
    </row>
    <row r="168" spans="27:46" ht="12.75">
      <c r="AA168"/>
      <c r="AL168" s="394">
        <f t="shared" si="5"/>
        <v>6</v>
      </c>
      <c r="AM168" s="55">
        <f t="shared" si="0"/>
        <v>76.5</v>
      </c>
      <c r="AN168" s="4">
        <v>53</v>
      </c>
      <c r="AO168" s="39" t="e">
        <f t="shared" si="8"/>
        <v>#DIV/0!</v>
      </c>
      <c r="AP168" s="9" t="e">
        <f t="shared" si="7"/>
        <v>#DIV/0!</v>
      </c>
      <c r="AQ168" s="48" t="e">
        <f t="shared" si="9"/>
        <v>#DIV/0!</v>
      </c>
      <c r="AR168" s="4">
        <v>53</v>
      </c>
      <c r="AS168" s="47" t="e">
        <f t="shared" si="6"/>
        <v>#DIV/0!</v>
      </c>
      <c r="AT168" s="47" t="e">
        <f t="shared" si="10"/>
        <v>#DIV/0!</v>
      </c>
    </row>
    <row r="169" spans="27:46" ht="12.75">
      <c r="AA169"/>
      <c r="AL169" s="394">
        <f t="shared" si="5"/>
        <v>4</v>
      </c>
      <c r="AM169" s="55">
        <f t="shared" si="0"/>
        <v>76</v>
      </c>
      <c r="AN169" s="4">
        <v>52</v>
      </c>
      <c r="AO169" s="39" t="e">
        <f t="shared" si="8"/>
        <v>#DIV/0!</v>
      </c>
      <c r="AP169" s="9" t="e">
        <f t="shared" si="7"/>
        <v>#DIV/0!</v>
      </c>
      <c r="AQ169" s="48" t="e">
        <f t="shared" si="9"/>
        <v>#DIV/0!</v>
      </c>
      <c r="AR169" s="4">
        <v>52</v>
      </c>
      <c r="AS169" s="47" t="e">
        <f t="shared" si="6"/>
        <v>#DIV/0!</v>
      </c>
      <c r="AT169" s="47" t="e">
        <f t="shared" si="10"/>
        <v>#DIV/0!</v>
      </c>
    </row>
    <row r="170" spans="27:46" ht="12.75">
      <c r="AA170"/>
      <c r="AL170" s="394">
        <f t="shared" si="5"/>
        <v>2</v>
      </c>
      <c r="AM170" s="55">
        <f t="shared" si="0"/>
        <v>75.5</v>
      </c>
      <c r="AN170" s="4">
        <v>51</v>
      </c>
      <c r="AO170" s="39" t="e">
        <f t="shared" si="8"/>
        <v>#DIV/0!</v>
      </c>
      <c r="AP170" s="9" t="e">
        <f t="shared" si="7"/>
        <v>#DIV/0!</v>
      </c>
      <c r="AQ170" s="48" t="e">
        <f t="shared" si="9"/>
        <v>#DIV/0!</v>
      </c>
      <c r="AR170" s="4">
        <v>51</v>
      </c>
      <c r="AS170" s="47" t="e">
        <f t="shared" si="6"/>
        <v>#DIV/0!</v>
      </c>
      <c r="AT170" s="47" t="e">
        <f t="shared" si="10"/>
        <v>#DIV/0!</v>
      </c>
    </row>
    <row r="171" spans="27:46" ht="12.75">
      <c r="AA171"/>
      <c r="AL171" s="394">
        <f t="shared" si="5"/>
        <v>0</v>
      </c>
      <c r="AM171" s="55">
        <f t="shared" si="0"/>
        <v>75</v>
      </c>
      <c r="AN171" s="4">
        <v>50</v>
      </c>
      <c r="AO171" s="39" t="e">
        <f t="shared" si="8"/>
        <v>#DIV/0!</v>
      </c>
      <c r="AP171" s="9" t="e">
        <f t="shared" si="7"/>
        <v>#DIV/0!</v>
      </c>
      <c r="AQ171" s="48" t="e">
        <f t="shared" si="9"/>
        <v>#DIV/0!</v>
      </c>
      <c r="AR171" s="4">
        <v>50</v>
      </c>
      <c r="AS171" s="47" t="e">
        <f t="shared" si="6"/>
        <v>#DIV/0!</v>
      </c>
      <c r="AT171" s="47" t="e">
        <f t="shared" si="10"/>
        <v>#DIV/0!</v>
      </c>
    </row>
    <row r="172" spans="27:46" ht="12.75">
      <c r="AA172"/>
      <c r="AL172" s="394">
        <f t="shared" si="5"/>
        <v>-2</v>
      </c>
      <c r="AM172" s="55">
        <f t="shared" si="0"/>
        <v>74.5</v>
      </c>
      <c r="AN172" s="4">
        <v>49</v>
      </c>
      <c r="AO172" s="39" t="e">
        <f t="shared" si="8"/>
        <v>#DIV/0!</v>
      </c>
      <c r="AP172" s="9" t="e">
        <f t="shared" si="7"/>
        <v>#DIV/0!</v>
      </c>
      <c r="AQ172" s="48" t="e">
        <f t="shared" si="9"/>
        <v>#DIV/0!</v>
      </c>
      <c r="AR172" s="4">
        <v>49</v>
      </c>
      <c r="AS172" s="47" t="e">
        <f>IF(AP172&lt;$AQ$116,0,AQ172)</f>
        <v>#DIV/0!</v>
      </c>
      <c r="AT172" s="47" t="e">
        <f aca="true" t="shared" si="11" ref="AT172:AT215">IF(AP172&lt;$AQ$116,0,AP172)</f>
        <v>#DIV/0!</v>
      </c>
    </row>
    <row r="173" spans="27:46" ht="12.75">
      <c r="AA173"/>
      <c r="AL173" s="394">
        <f t="shared" si="5"/>
        <v>-4</v>
      </c>
      <c r="AM173" s="55">
        <f t="shared" si="0"/>
        <v>74</v>
      </c>
      <c r="AN173" s="4">
        <v>48</v>
      </c>
      <c r="AO173" s="39" t="e">
        <f t="shared" si="8"/>
        <v>#DIV/0!</v>
      </c>
      <c r="AP173" s="9" t="e">
        <f t="shared" si="7"/>
        <v>#DIV/0!</v>
      </c>
      <c r="AQ173" s="48" t="e">
        <f t="shared" si="9"/>
        <v>#DIV/0!</v>
      </c>
      <c r="AR173" s="4">
        <v>48</v>
      </c>
      <c r="AS173" s="47" t="e">
        <f aca="true" t="shared" si="12" ref="AS173:AS215">IF(AP173&lt;$AQ$116,0,AQ173)</f>
        <v>#DIV/0!</v>
      </c>
      <c r="AT173" s="47" t="e">
        <f t="shared" si="11"/>
        <v>#DIV/0!</v>
      </c>
    </row>
    <row r="174" spans="27:46" ht="12.75">
      <c r="AA174"/>
      <c r="AL174" s="394">
        <f t="shared" si="5"/>
        <v>-6</v>
      </c>
      <c r="AM174" s="55">
        <f t="shared" si="0"/>
        <v>73.5</v>
      </c>
      <c r="AN174" s="4">
        <v>47</v>
      </c>
      <c r="AO174" s="39" t="e">
        <f t="shared" si="8"/>
        <v>#DIV/0!</v>
      </c>
      <c r="AP174" s="9" t="e">
        <f t="shared" si="7"/>
        <v>#DIV/0!</v>
      </c>
      <c r="AQ174" s="48" t="e">
        <f t="shared" si="9"/>
        <v>#DIV/0!</v>
      </c>
      <c r="AR174" s="4">
        <v>47</v>
      </c>
      <c r="AS174" s="47" t="e">
        <f t="shared" si="12"/>
        <v>#DIV/0!</v>
      </c>
      <c r="AT174" s="47" t="e">
        <f t="shared" si="11"/>
        <v>#DIV/0!</v>
      </c>
    </row>
    <row r="175" spans="27:46" ht="12.75">
      <c r="AA175"/>
      <c r="AL175" s="394">
        <f t="shared" si="5"/>
        <v>-8</v>
      </c>
      <c r="AM175" s="55">
        <f t="shared" si="0"/>
        <v>73</v>
      </c>
      <c r="AN175" s="4">
        <v>46</v>
      </c>
      <c r="AO175" s="39" t="e">
        <f t="shared" si="8"/>
        <v>#DIV/0!</v>
      </c>
      <c r="AP175" s="9" t="e">
        <f t="shared" si="7"/>
        <v>#DIV/0!</v>
      </c>
      <c r="AQ175" s="48" t="e">
        <f t="shared" si="9"/>
        <v>#DIV/0!</v>
      </c>
      <c r="AR175" s="4">
        <v>46</v>
      </c>
      <c r="AS175" s="47" t="e">
        <f t="shared" si="12"/>
        <v>#DIV/0!</v>
      </c>
      <c r="AT175" s="47" t="e">
        <f t="shared" si="11"/>
        <v>#DIV/0!</v>
      </c>
    </row>
    <row r="176" spans="27:46" ht="12.75">
      <c r="AA176"/>
      <c r="AL176" s="394">
        <f t="shared" si="5"/>
        <v>-10</v>
      </c>
      <c r="AM176" s="55">
        <f t="shared" si="0"/>
        <v>72.5</v>
      </c>
      <c r="AN176" s="4">
        <v>45</v>
      </c>
      <c r="AO176" s="39" t="e">
        <f t="shared" si="8"/>
        <v>#DIV/0!</v>
      </c>
      <c r="AP176" s="9" t="e">
        <f t="shared" si="7"/>
        <v>#DIV/0!</v>
      </c>
      <c r="AQ176" s="48" t="e">
        <f t="shared" si="9"/>
        <v>#DIV/0!</v>
      </c>
      <c r="AR176" s="4">
        <v>45</v>
      </c>
      <c r="AS176" s="47" t="e">
        <f t="shared" si="12"/>
        <v>#DIV/0!</v>
      </c>
      <c r="AT176" s="47" t="e">
        <f t="shared" si="11"/>
        <v>#DIV/0!</v>
      </c>
    </row>
    <row r="177" spans="27:46" ht="12.75">
      <c r="AA177"/>
      <c r="AL177" s="394">
        <f t="shared" si="5"/>
        <v>-12</v>
      </c>
      <c r="AM177" s="55">
        <f t="shared" si="0"/>
        <v>72</v>
      </c>
      <c r="AN177" s="4">
        <v>44</v>
      </c>
      <c r="AO177" s="39" t="e">
        <f t="shared" si="8"/>
        <v>#DIV/0!</v>
      </c>
      <c r="AP177" s="9" t="e">
        <f t="shared" si="7"/>
        <v>#DIV/0!</v>
      </c>
      <c r="AQ177" s="48" t="e">
        <f t="shared" si="9"/>
        <v>#DIV/0!</v>
      </c>
      <c r="AR177" s="4">
        <v>44</v>
      </c>
      <c r="AS177" s="47" t="e">
        <f t="shared" si="12"/>
        <v>#DIV/0!</v>
      </c>
      <c r="AT177" s="47" t="e">
        <f t="shared" si="11"/>
        <v>#DIV/0!</v>
      </c>
    </row>
    <row r="178" spans="27:46" ht="12.75">
      <c r="AA178"/>
      <c r="AL178" s="394">
        <f t="shared" si="5"/>
        <v>-14</v>
      </c>
      <c r="AM178" s="55">
        <f t="shared" si="0"/>
        <v>71.5</v>
      </c>
      <c r="AN178" s="4">
        <v>43</v>
      </c>
      <c r="AO178" s="39" t="e">
        <f t="shared" si="8"/>
        <v>#DIV/0!</v>
      </c>
      <c r="AP178" s="9" t="e">
        <f t="shared" si="7"/>
        <v>#DIV/0!</v>
      </c>
      <c r="AQ178" s="48" t="e">
        <f t="shared" si="9"/>
        <v>#DIV/0!</v>
      </c>
      <c r="AR178" s="4">
        <v>43</v>
      </c>
      <c r="AS178" s="47" t="e">
        <f t="shared" si="12"/>
        <v>#DIV/0!</v>
      </c>
      <c r="AT178" s="47" t="e">
        <f t="shared" si="11"/>
        <v>#DIV/0!</v>
      </c>
    </row>
    <row r="179" spans="27:46" ht="12.75">
      <c r="AA179"/>
      <c r="AL179" s="394">
        <f t="shared" si="5"/>
        <v>-16</v>
      </c>
      <c r="AM179" s="55">
        <f t="shared" si="0"/>
        <v>71</v>
      </c>
      <c r="AN179" s="4">
        <v>42</v>
      </c>
      <c r="AO179" s="39" t="e">
        <f t="shared" si="8"/>
        <v>#DIV/0!</v>
      </c>
      <c r="AP179" s="9" t="e">
        <f t="shared" si="7"/>
        <v>#DIV/0!</v>
      </c>
      <c r="AQ179" s="48" t="e">
        <f t="shared" si="9"/>
        <v>#DIV/0!</v>
      </c>
      <c r="AR179" s="4">
        <v>42</v>
      </c>
      <c r="AS179" s="47" t="e">
        <f t="shared" si="12"/>
        <v>#DIV/0!</v>
      </c>
      <c r="AT179" s="47" t="e">
        <f t="shared" si="11"/>
        <v>#DIV/0!</v>
      </c>
    </row>
    <row r="180" spans="27:46" ht="12.75">
      <c r="AA180"/>
      <c r="AL180" s="394">
        <f t="shared" si="5"/>
        <v>-18</v>
      </c>
      <c r="AM180" s="55">
        <f t="shared" si="0"/>
        <v>70.5</v>
      </c>
      <c r="AN180" s="4">
        <v>41</v>
      </c>
      <c r="AO180" s="39" t="e">
        <f t="shared" si="8"/>
        <v>#DIV/0!</v>
      </c>
      <c r="AP180" s="9" t="e">
        <f t="shared" si="7"/>
        <v>#DIV/0!</v>
      </c>
      <c r="AQ180" s="48" t="e">
        <f t="shared" si="9"/>
        <v>#DIV/0!</v>
      </c>
      <c r="AR180" s="4">
        <v>41</v>
      </c>
      <c r="AS180" s="47" t="e">
        <f t="shared" si="12"/>
        <v>#DIV/0!</v>
      </c>
      <c r="AT180" s="47" t="e">
        <f t="shared" si="11"/>
        <v>#DIV/0!</v>
      </c>
    </row>
    <row r="181" spans="27:46" ht="12.75">
      <c r="AA181"/>
      <c r="AL181" s="394">
        <f t="shared" si="5"/>
        <v>-20</v>
      </c>
      <c r="AM181" s="55">
        <f t="shared" si="0"/>
        <v>70</v>
      </c>
      <c r="AN181" s="4">
        <v>40</v>
      </c>
      <c r="AO181" s="39" t="e">
        <f t="shared" si="8"/>
        <v>#DIV/0!</v>
      </c>
      <c r="AP181" s="9" t="e">
        <f t="shared" si="7"/>
        <v>#DIV/0!</v>
      </c>
      <c r="AQ181" s="48" t="e">
        <f t="shared" si="9"/>
        <v>#DIV/0!</v>
      </c>
      <c r="AR181" s="4">
        <v>40</v>
      </c>
      <c r="AS181" s="47" t="e">
        <f t="shared" si="12"/>
        <v>#DIV/0!</v>
      </c>
      <c r="AT181" s="47" t="e">
        <f t="shared" si="11"/>
        <v>#DIV/0!</v>
      </c>
    </row>
    <row r="182" spans="27:46" ht="12.75">
      <c r="AA182"/>
      <c r="AL182" s="394">
        <f t="shared" si="5"/>
        <v>-22</v>
      </c>
      <c r="AM182" s="55">
        <f t="shared" si="0"/>
        <v>69.5</v>
      </c>
      <c r="AN182" s="4">
        <v>39</v>
      </c>
      <c r="AO182" s="39" t="e">
        <f t="shared" si="8"/>
        <v>#DIV/0!</v>
      </c>
      <c r="AP182" s="9" t="e">
        <f t="shared" si="7"/>
        <v>#DIV/0!</v>
      </c>
      <c r="AQ182" s="48" t="e">
        <f t="shared" si="9"/>
        <v>#DIV/0!</v>
      </c>
      <c r="AR182" s="4">
        <v>39</v>
      </c>
      <c r="AS182" s="47" t="e">
        <f t="shared" si="12"/>
        <v>#DIV/0!</v>
      </c>
      <c r="AT182" s="47" t="e">
        <f t="shared" si="11"/>
        <v>#DIV/0!</v>
      </c>
    </row>
    <row r="183" spans="27:46" ht="12.75">
      <c r="AA183"/>
      <c r="AL183" s="394">
        <f t="shared" si="5"/>
        <v>-24</v>
      </c>
      <c r="AM183" s="55">
        <f t="shared" si="0"/>
        <v>69</v>
      </c>
      <c r="AN183" s="4">
        <v>38</v>
      </c>
      <c r="AO183" s="39" t="e">
        <f t="shared" si="8"/>
        <v>#DIV/0!</v>
      </c>
      <c r="AP183" s="9" t="e">
        <f t="shared" si="7"/>
        <v>#DIV/0!</v>
      </c>
      <c r="AQ183" s="48" t="e">
        <f t="shared" si="9"/>
        <v>#DIV/0!</v>
      </c>
      <c r="AR183" s="4">
        <v>38</v>
      </c>
      <c r="AS183" s="47" t="e">
        <f t="shared" si="12"/>
        <v>#DIV/0!</v>
      </c>
      <c r="AT183" s="47" t="e">
        <f t="shared" si="11"/>
        <v>#DIV/0!</v>
      </c>
    </row>
    <row r="184" spans="27:46" ht="12.75">
      <c r="AA184"/>
      <c r="AL184" s="394">
        <f t="shared" si="5"/>
        <v>-26</v>
      </c>
      <c r="AM184" s="55">
        <f t="shared" si="0"/>
        <v>68.5</v>
      </c>
      <c r="AN184" s="4">
        <v>37</v>
      </c>
      <c r="AO184" s="39" t="e">
        <f t="shared" si="8"/>
        <v>#DIV/0!</v>
      </c>
      <c r="AP184" s="9" t="e">
        <f t="shared" si="7"/>
        <v>#DIV/0!</v>
      </c>
      <c r="AQ184" s="48" t="e">
        <f t="shared" si="9"/>
        <v>#DIV/0!</v>
      </c>
      <c r="AR184" s="4">
        <v>37</v>
      </c>
      <c r="AS184" s="47" t="e">
        <f t="shared" si="12"/>
        <v>#DIV/0!</v>
      </c>
      <c r="AT184" s="47" t="e">
        <f t="shared" si="11"/>
        <v>#DIV/0!</v>
      </c>
    </row>
    <row r="185" spans="27:46" ht="12.75">
      <c r="AA185"/>
      <c r="AL185" s="394">
        <f t="shared" si="5"/>
        <v>-28</v>
      </c>
      <c r="AM185" s="55">
        <f aca="true" t="shared" si="13" ref="AM185:AM218">AM186+0.5</f>
        <v>68</v>
      </c>
      <c r="AN185" s="4">
        <v>36</v>
      </c>
      <c r="AO185" s="39" t="e">
        <f aca="true" t="shared" si="14" ref="AO185:AO216">(-($AU$102)+SQRT($AU$102^2-4*($AT$102)*($AV$102-AN185)))/2/($AT$102)</f>
        <v>#DIV/0!</v>
      </c>
      <c r="AP185" s="9" t="e">
        <f t="shared" si="7"/>
        <v>#DIV/0!</v>
      </c>
      <c r="AQ185" s="48" t="e">
        <f aca="true" t="shared" si="15" ref="AQ185:AQ215">AP185/GR</f>
        <v>#DIV/0!</v>
      </c>
      <c r="AR185" s="4">
        <v>36</v>
      </c>
      <c r="AS185" s="47" t="e">
        <f t="shared" si="12"/>
        <v>#DIV/0!</v>
      </c>
      <c r="AT185" s="47" t="e">
        <f t="shared" si="11"/>
        <v>#DIV/0!</v>
      </c>
    </row>
    <row r="186" spans="27:46" ht="12.75">
      <c r="AA186"/>
      <c r="AL186" s="394">
        <f aca="true" t="shared" si="16" ref="AL186:AL221">2*(AN186-50)</f>
        <v>-30</v>
      </c>
      <c r="AM186" s="55">
        <f t="shared" si="13"/>
        <v>67.5</v>
      </c>
      <c r="AN186" s="4">
        <v>35</v>
      </c>
      <c r="AO186" s="39" t="e">
        <f t="shared" si="14"/>
        <v>#DIV/0!</v>
      </c>
      <c r="AP186" s="9" t="e">
        <f t="shared" si="7"/>
        <v>#DIV/0!</v>
      </c>
      <c r="AQ186" s="48" t="e">
        <f t="shared" si="15"/>
        <v>#DIV/0!</v>
      </c>
      <c r="AR186" s="4">
        <v>35</v>
      </c>
      <c r="AS186" s="47" t="e">
        <f t="shared" si="12"/>
        <v>#DIV/0!</v>
      </c>
      <c r="AT186" s="47" t="e">
        <f t="shared" si="11"/>
        <v>#DIV/0!</v>
      </c>
    </row>
    <row r="187" spans="27:46" ht="12.75">
      <c r="AA187"/>
      <c r="AL187" s="394">
        <f t="shared" si="16"/>
        <v>-32</v>
      </c>
      <c r="AM187" s="55">
        <f t="shared" si="13"/>
        <v>67</v>
      </c>
      <c r="AN187" s="4">
        <v>34</v>
      </c>
      <c r="AO187" s="39" t="e">
        <f t="shared" si="14"/>
        <v>#DIV/0!</v>
      </c>
      <c r="AP187" s="9" t="e">
        <f t="shared" si="7"/>
        <v>#DIV/0!</v>
      </c>
      <c r="AQ187" s="48" t="e">
        <f t="shared" si="15"/>
        <v>#DIV/0!</v>
      </c>
      <c r="AR187" s="4">
        <v>34</v>
      </c>
      <c r="AS187" s="47" t="e">
        <f t="shared" si="12"/>
        <v>#DIV/0!</v>
      </c>
      <c r="AT187" s="47" t="e">
        <f t="shared" si="11"/>
        <v>#DIV/0!</v>
      </c>
    </row>
    <row r="188" spans="27:46" ht="12.75">
      <c r="AA188"/>
      <c r="AL188" s="394">
        <f t="shared" si="16"/>
        <v>-34</v>
      </c>
      <c r="AM188" s="55">
        <f t="shared" si="13"/>
        <v>66.5</v>
      </c>
      <c r="AN188" s="4">
        <v>33</v>
      </c>
      <c r="AO188" s="39" t="e">
        <f t="shared" si="14"/>
        <v>#DIV/0!</v>
      </c>
      <c r="AP188" s="9" t="e">
        <f t="shared" si="7"/>
        <v>#DIV/0!</v>
      </c>
      <c r="AQ188" s="48" t="e">
        <f t="shared" si="15"/>
        <v>#DIV/0!</v>
      </c>
      <c r="AR188" s="4">
        <v>33</v>
      </c>
      <c r="AS188" s="47" t="e">
        <f t="shared" si="12"/>
        <v>#DIV/0!</v>
      </c>
      <c r="AT188" s="47" t="e">
        <f t="shared" si="11"/>
        <v>#DIV/0!</v>
      </c>
    </row>
    <row r="189" spans="27:46" ht="12.75">
      <c r="AA189"/>
      <c r="AL189" s="394">
        <f t="shared" si="16"/>
        <v>-36</v>
      </c>
      <c r="AM189" s="55">
        <f t="shared" si="13"/>
        <v>66</v>
      </c>
      <c r="AN189" s="4">
        <v>32</v>
      </c>
      <c r="AO189" s="39" t="e">
        <f t="shared" si="14"/>
        <v>#DIV/0!</v>
      </c>
      <c r="AP189" s="9" t="e">
        <f t="shared" si="7"/>
        <v>#DIV/0!</v>
      </c>
      <c r="AQ189" s="48" t="e">
        <f t="shared" si="15"/>
        <v>#DIV/0!</v>
      </c>
      <c r="AR189" s="4">
        <v>32</v>
      </c>
      <c r="AS189" s="47" t="e">
        <f t="shared" si="12"/>
        <v>#DIV/0!</v>
      </c>
      <c r="AT189" s="47" t="e">
        <f t="shared" si="11"/>
        <v>#DIV/0!</v>
      </c>
    </row>
    <row r="190" spans="27:46" ht="12.75">
      <c r="AA190"/>
      <c r="AL190" s="394">
        <f t="shared" si="16"/>
        <v>-38</v>
      </c>
      <c r="AM190" s="55">
        <f t="shared" si="13"/>
        <v>65.5</v>
      </c>
      <c r="AN190" s="4">
        <v>31</v>
      </c>
      <c r="AO190" s="39" t="e">
        <f t="shared" si="14"/>
        <v>#DIV/0!</v>
      </c>
      <c r="AP190" s="9" t="e">
        <f t="shared" si="7"/>
        <v>#DIV/0!</v>
      </c>
      <c r="AQ190" s="48" t="e">
        <f t="shared" si="15"/>
        <v>#DIV/0!</v>
      </c>
      <c r="AR190" s="4">
        <v>31</v>
      </c>
      <c r="AS190" s="47" t="e">
        <f t="shared" si="12"/>
        <v>#DIV/0!</v>
      </c>
      <c r="AT190" s="47" t="e">
        <f t="shared" si="11"/>
        <v>#DIV/0!</v>
      </c>
    </row>
    <row r="191" spans="27:46" ht="12.75">
      <c r="AA191"/>
      <c r="AL191" s="394">
        <f t="shared" si="16"/>
        <v>-40</v>
      </c>
      <c r="AM191" s="55">
        <f t="shared" si="13"/>
        <v>65</v>
      </c>
      <c r="AN191" s="4">
        <v>30</v>
      </c>
      <c r="AO191" s="39" t="e">
        <f t="shared" si="14"/>
        <v>#DIV/0!</v>
      </c>
      <c r="AP191" s="9" t="e">
        <f t="shared" si="7"/>
        <v>#DIV/0!</v>
      </c>
      <c r="AQ191" s="48" t="e">
        <f t="shared" si="15"/>
        <v>#DIV/0!</v>
      </c>
      <c r="AR191" s="4">
        <v>30</v>
      </c>
      <c r="AS191" s="47" t="e">
        <f t="shared" si="12"/>
        <v>#DIV/0!</v>
      </c>
      <c r="AT191" s="47" t="e">
        <f t="shared" si="11"/>
        <v>#DIV/0!</v>
      </c>
    </row>
    <row r="192" spans="27:46" ht="12.75">
      <c r="AA192"/>
      <c r="AL192" s="394">
        <f t="shared" si="16"/>
        <v>-42</v>
      </c>
      <c r="AM192" s="55">
        <f t="shared" si="13"/>
        <v>64.5</v>
      </c>
      <c r="AN192" s="4">
        <v>29</v>
      </c>
      <c r="AO192" s="39" t="e">
        <f t="shared" si="14"/>
        <v>#DIV/0!</v>
      </c>
      <c r="AP192" s="9" t="e">
        <f aca="true" t="shared" si="17" ref="AP192:AP215">AO192*60</f>
        <v>#DIV/0!</v>
      </c>
      <c r="AQ192" s="48" t="e">
        <f t="shared" si="15"/>
        <v>#DIV/0!</v>
      </c>
      <c r="AR192" s="4">
        <v>29</v>
      </c>
      <c r="AS192" s="47" t="e">
        <f t="shared" si="12"/>
        <v>#DIV/0!</v>
      </c>
      <c r="AT192" s="47" t="e">
        <f t="shared" si="11"/>
        <v>#DIV/0!</v>
      </c>
    </row>
    <row r="193" spans="27:46" ht="12.75">
      <c r="AA193"/>
      <c r="AL193" s="394">
        <f t="shared" si="16"/>
        <v>-44</v>
      </c>
      <c r="AM193" s="55">
        <f t="shared" si="13"/>
        <v>64</v>
      </c>
      <c r="AN193" s="4">
        <v>28</v>
      </c>
      <c r="AO193" s="39" t="e">
        <f t="shared" si="14"/>
        <v>#DIV/0!</v>
      </c>
      <c r="AP193" s="9" t="e">
        <f t="shared" si="17"/>
        <v>#DIV/0!</v>
      </c>
      <c r="AQ193" s="48" t="e">
        <f t="shared" si="15"/>
        <v>#DIV/0!</v>
      </c>
      <c r="AR193" s="4">
        <v>28</v>
      </c>
      <c r="AS193" s="47" t="e">
        <f t="shared" si="12"/>
        <v>#DIV/0!</v>
      </c>
      <c r="AT193" s="47" t="e">
        <f t="shared" si="11"/>
        <v>#DIV/0!</v>
      </c>
    </row>
    <row r="194" spans="27:46" ht="12.75">
      <c r="AA194"/>
      <c r="AL194" s="394">
        <f t="shared" si="16"/>
        <v>-46</v>
      </c>
      <c r="AM194" s="55">
        <f t="shared" si="13"/>
        <v>63.5</v>
      </c>
      <c r="AN194" s="4">
        <v>27</v>
      </c>
      <c r="AO194" s="39" t="e">
        <f t="shared" si="14"/>
        <v>#DIV/0!</v>
      </c>
      <c r="AP194" s="9" t="e">
        <f t="shared" si="17"/>
        <v>#DIV/0!</v>
      </c>
      <c r="AQ194" s="48" t="e">
        <f t="shared" si="15"/>
        <v>#DIV/0!</v>
      </c>
      <c r="AR194" s="4">
        <v>27</v>
      </c>
      <c r="AS194" s="47" t="e">
        <f t="shared" si="12"/>
        <v>#DIV/0!</v>
      </c>
      <c r="AT194" s="47" t="e">
        <f t="shared" si="11"/>
        <v>#DIV/0!</v>
      </c>
    </row>
    <row r="195" spans="27:46" ht="12.75">
      <c r="AA195"/>
      <c r="AL195" s="394">
        <f t="shared" si="16"/>
        <v>-48</v>
      </c>
      <c r="AM195" s="55">
        <f t="shared" si="13"/>
        <v>63</v>
      </c>
      <c r="AN195" s="4">
        <v>26</v>
      </c>
      <c r="AO195" s="39" t="e">
        <f t="shared" si="14"/>
        <v>#DIV/0!</v>
      </c>
      <c r="AP195" s="9" t="e">
        <f t="shared" si="17"/>
        <v>#DIV/0!</v>
      </c>
      <c r="AQ195" s="48" t="e">
        <f t="shared" si="15"/>
        <v>#DIV/0!</v>
      </c>
      <c r="AR195" s="4">
        <v>26</v>
      </c>
      <c r="AS195" s="47" t="e">
        <f t="shared" si="12"/>
        <v>#DIV/0!</v>
      </c>
      <c r="AT195" s="47" t="e">
        <f t="shared" si="11"/>
        <v>#DIV/0!</v>
      </c>
    </row>
    <row r="196" spans="27:46" ht="12.75">
      <c r="AA196"/>
      <c r="AL196" s="394">
        <f t="shared" si="16"/>
        <v>-50</v>
      </c>
      <c r="AM196" s="55">
        <f t="shared" si="13"/>
        <v>62.5</v>
      </c>
      <c r="AN196" s="4">
        <v>25</v>
      </c>
      <c r="AO196" s="39" t="e">
        <f t="shared" si="14"/>
        <v>#DIV/0!</v>
      </c>
      <c r="AP196" s="9" t="e">
        <f t="shared" si="17"/>
        <v>#DIV/0!</v>
      </c>
      <c r="AQ196" s="48" t="e">
        <f t="shared" si="15"/>
        <v>#DIV/0!</v>
      </c>
      <c r="AR196" s="4">
        <v>25</v>
      </c>
      <c r="AS196" s="47" t="e">
        <f t="shared" si="12"/>
        <v>#DIV/0!</v>
      </c>
      <c r="AT196" s="47" t="e">
        <f t="shared" si="11"/>
        <v>#DIV/0!</v>
      </c>
    </row>
    <row r="197" spans="27:46" ht="12.75">
      <c r="AA197"/>
      <c r="AL197" s="394">
        <f t="shared" si="16"/>
        <v>-52</v>
      </c>
      <c r="AM197" s="55">
        <f t="shared" si="13"/>
        <v>62</v>
      </c>
      <c r="AN197" s="4">
        <v>24</v>
      </c>
      <c r="AO197" s="39" t="e">
        <f t="shared" si="14"/>
        <v>#DIV/0!</v>
      </c>
      <c r="AP197" s="9" t="e">
        <f t="shared" si="17"/>
        <v>#DIV/0!</v>
      </c>
      <c r="AQ197" s="48" t="e">
        <f t="shared" si="15"/>
        <v>#DIV/0!</v>
      </c>
      <c r="AR197" s="4">
        <v>24</v>
      </c>
      <c r="AS197" s="47" t="e">
        <f t="shared" si="12"/>
        <v>#DIV/0!</v>
      </c>
      <c r="AT197" s="47" t="e">
        <f t="shared" si="11"/>
        <v>#DIV/0!</v>
      </c>
    </row>
    <row r="198" spans="27:46" ht="12.75">
      <c r="AA198"/>
      <c r="AL198" s="394">
        <f t="shared" si="16"/>
        <v>-54</v>
      </c>
      <c r="AM198" s="55">
        <f t="shared" si="13"/>
        <v>61.5</v>
      </c>
      <c r="AN198" s="4">
        <v>23</v>
      </c>
      <c r="AO198" s="39" t="e">
        <f t="shared" si="14"/>
        <v>#DIV/0!</v>
      </c>
      <c r="AP198" s="9" t="e">
        <f t="shared" si="17"/>
        <v>#DIV/0!</v>
      </c>
      <c r="AQ198" s="48" t="e">
        <f t="shared" si="15"/>
        <v>#DIV/0!</v>
      </c>
      <c r="AR198" s="4">
        <v>23</v>
      </c>
      <c r="AS198" s="47" t="e">
        <f t="shared" si="12"/>
        <v>#DIV/0!</v>
      </c>
      <c r="AT198" s="47" t="e">
        <f t="shared" si="11"/>
        <v>#DIV/0!</v>
      </c>
    </row>
    <row r="199" spans="27:46" ht="12.75">
      <c r="AA199"/>
      <c r="AL199" s="394">
        <f t="shared" si="16"/>
        <v>-56</v>
      </c>
      <c r="AM199" s="55">
        <f t="shared" si="13"/>
        <v>61</v>
      </c>
      <c r="AN199" s="4">
        <v>22</v>
      </c>
      <c r="AO199" s="39" t="e">
        <f t="shared" si="14"/>
        <v>#DIV/0!</v>
      </c>
      <c r="AP199" s="9" t="e">
        <f t="shared" si="17"/>
        <v>#DIV/0!</v>
      </c>
      <c r="AQ199" s="48" t="e">
        <f t="shared" si="15"/>
        <v>#DIV/0!</v>
      </c>
      <c r="AR199" s="4">
        <v>22</v>
      </c>
      <c r="AS199" s="47" t="e">
        <f t="shared" si="12"/>
        <v>#DIV/0!</v>
      </c>
      <c r="AT199" s="47" t="e">
        <f t="shared" si="11"/>
        <v>#DIV/0!</v>
      </c>
    </row>
    <row r="200" spans="27:46" ht="12.75">
      <c r="AA200"/>
      <c r="AL200" s="394">
        <f t="shared" si="16"/>
        <v>-58</v>
      </c>
      <c r="AM200" s="55">
        <f t="shared" si="13"/>
        <v>60.5</v>
      </c>
      <c r="AN200" s="4">
        <v>21</v>
      </c>
      <c r="AO200" s="39" t="e">
        <f t="shared" si="14"/>
        <v>#DIV/0!</v>
      </c>
      <c r="AP200" s="9" t="e">
        <f t="shared" si="17"/>
        <v>#DIV/0!</v>
      </c>
      <c r="AQ200" s="48" t="e">
        <f t="shared" si="15"/>
        <v>#DIV/0!</v>
      </c>
      <c r="AR200" s="4">
        <v>21</v>
      </c>
      <c r="AS200" s="47" t="e">
        <f t="shared" si="12"/>
        <v>#DIV/0!</v>
      </c>
      <c r="AT200" s="47" t="e">
        <f t="shared" si="11"/>
        <v>#DIV/0!</v>
      </c>
    </row>
    <row r="201" spans="27:46" ht="12.75">
      <c r="AA201"/>
      <c r="AL201" s="394">
        <f t="shared" si="16"/>
        <v>-60</v>
      </c>
      <c r="AM201" s="55">
        <f t="shared" si="13"/>
        <v>60</v>
      </c>
      <c r="AN201" s="4">
        <v>20</v>
      </c>
      <c r="AO201" s="39" t="e">
        <f t="shared" si="14"/>
        <v>#DIV/0!</v>
      </c>
      <c r="AP201" s="9" t="e">
        <f t="shared" si="17"/>
        <v>#DIV/0!</v>
      </c>
      <c r="AQ201" s="48" t="e">
        <f t="shared" si="15"/>
        <v>#DIV/0!</v>
      </c>
      <c r="AR201" s="4">
        <v>20</v>
      </c>
      <c r="AS201" s="47" t="e">
        <f t="shared" si="12"/>
        <v>#DIV/0!</v>
      </c>
      <c r="AT201" s="47" t="e">
        <f t="shared" si="11"/>
        <v>#DIV/0!</v>
      </c>
    </row>
    <row r="202" spans="27:46" ht="12.75">
      <c r="AA202"/>
      <c r="AL202" s="394">
        <f t="shared" si="16"/>
        <v>-62</v>
      </c>
      <c r="AM202" s="55">
        <f t="shared" si="13"/>
        <v>59.5</v>
      </c>
      <c r="AN202" s="4">
        <v>19</v>
      </c>
      <c r="AO202" s="39" t="e">
        <f t="shared" si="14"/>
        <v>#DIV/0!</v>
      </c>
      <c r="AP202" s="9" t="e">
        <f t="shared" si="17"/>
        <v>#DIV/0!</v>
      </c>
      <c r="AQ202" s="48" t="e">
        <f t="shared" si="15"/>
        <v>#DIV/0!</v>
      </c>
      <c r="AR202" s="4">
        <v>19</v>
      </c>
      <c r="AS202" s="47" t="e">
        <f t="shared" si="12"/>
        <v>#DIV/0!</v>
      </c>
      <c r="AT202" s="47" t="e">
        <f t="shared" si="11"/>
        <v>#DIV/0!</v>
      </c>
    </row>
    <row r="203" spans="27:46" ht="12.75">
      <c r="AA203"/>
      <c r="AL203" s="394">
        <f t="shared" si="16"/>
        <v>-64</v>
      </c>
      <c r="AM203" s="55">
        <f t="shared" si="13"/>
        <v>59</v>
      </c>
      <c r="AN203" s="4">
        <v>18</v>
      </c>
      <c r="AO203" s="39" t="e">
        <f t="shared" si="14"/>
        <v>#DIV/0!</v>
      </c>
      <c r="AP203" s="9" t="e">
        <f t="shared" si="17"/>
        <v>#DIV/0!</v>
      </c>
      <c r="AQ203" s="48" t="e">
        <f t="shared" si="15"/>
        <v>#DIV/0!</v>
      </c>
      <c r="AR203" s="4">
        <v>18</v>
      </c>
      <c r="AS203" s="47" t="e">
        <f t="shared" si="12"/>
        <v>#DIV/0!</v>
      </c>
      <c r="AT203" s="47" t="e">
        <f t="shared" si="11"/>
        <v>#DIV/0!</v>
      </c>
    </row>
    <row r="204" spans="27:46" ht="12.75">
      <c r="AA204"/>
      <c r="AL204" s="394">
        <f t="shared" si="16"/>
        <v>-66</v>
      </c>
      <c r="AM204" s="55">
        <f t="shared" si="13"/>
        <v>58.5</v>
      </c>
      <c r="AN204" s="4">
        <v>17</v>
      </c>
      <c r="AO204" s="39" t="e">
        <f t="shared" si="14"/>
        <v>#DIV/0!</v>
      </c>
      <c r="AP204" s="9" t="e">
        <f t="shared" si="17"/>
        <v>#DIV/0!</v>
      </c>
      <c r="AQ204" s="48" t="e">
        <f t="shared" si="15"/>
        <v>#DIV/0!</v>
      </c>
      <c r="AR204" s="4">
        <v>17</v>
      </c>
      <c r="AS204" s="47" t="e">
        <f t="shared" si="12"/>
        <v>#DIV/0!</v>
      </c>
      <c r="AT204" s="47" t="e">
        <f t="shared" si="11"/>
        <v>#DIV/0!</v>
      </c>
    </row>
    <row r="205" spans="27:46" ht="12.75">
      <c r="AA205"/>
      <c r="AL205" s="394">
        <f t="shared" si="16"/>
        <v>-68</v>
      </c>
      <c r="AM205" s="55">
        <f t="shared" si="13"/>
        <v>58</v>
      </c>
      <c r="AN205" s="4">
        <v>16</v>
      </c>
      <c r="AO205" s="39" t="e">
        <f t="shared" si="14"/>
        <v>#DIV/0!</v>
      </c>
      <c r="AP205" s="9" t="e">
        <f t="shared" si="17"/>
        <v>#DIV/0!</v>
      </c>
      <c r="AQ205" s="48" t="e">
        <f t="shared" si="15"/>
        <v>#DIV/0!</v>
      </c>
      <c r="AR205" s="4">
        <v>16</v>
      </c>
      <c r="AS205" s="47" t="e">
        <f t="shared" si="12"/>
        <v>#DIV/0!</v>
      </c>
      <c r="AT205" s="47" t="e">
        <f t="shared" si="11"/>
        <v>#DIV/0!</v>
      </c>
    </row>
    <row r="206" spans="27:46" ht="12.75">
      <c r="AA206"/>
      <c r="AL206" s="394">
        <f t="shared" si="16"/>
        <v>-70</v>
      </c>
      <c r="AM206" s="55">
        <f t="shared" si="13"/>
        <v>57.5</v>
      </c>
      <c r="AN206" s="4">
        <v>15</v>
      </c>
      <c r="AO206" s="39" t="e">
        <f t="shared" si="14"/>
        <v>#DIV/0!</v>
      </c>
      <c r="AP206" s="9" t="e">
        <f t="shared" si="17"/>
        <v>#DIV/0!</v>
      </c>
      <c r="AQ206" s="48" t="e">
        <f t="shared" si="15"/>
        <v>#DIV/0!</v>
      </c>
      <c r="AR206" s="4">
        <v>15</v>
      </c>
      <c r="AS206" s="47" t="e">
        <f t="shared" si="12"/>
        <v>#DIV/0!</v>
      </c>
      <c r="AT206" s="47" t="e">
        <f t="shared" si="11"/>
        <v>#DIV/0!</v>
      </c>
    </row>
    <row r="207" spans="27:46" ht="12.75">
      <c r="AA207"/>
      <c r="AL207" s="394">
        <f t="shared" si="16"/>
        <v>-72</v>
      </c>
      <c r="AM207" s="55">
        <f t="shared" si="13"/>
        <v>57</v>
      </c>
      <c r="AN207" s="4">
        <v>14</v>
      </c>
      <c r="AO207" s="39" t="e">
        <f t="shared" si="14"/>
        <v>#DIV/0!</v>
      </c>
      <c r="AP207" s="9" t="e">
        <f t="shared" si="17"/>
        <v>#DIV/0!</v>
      </c>
      <c r="AQ207" s="48" t="e">
        <f t="shared" si="15"/>
        <v>#DIV/0!</v>
      </c>
      <c r="AR207" s="4">
        <v>14</v>
      </c>
      <c r="AS207" s="47" t="e">
        <f t="shared" si="12"/>
        <v>#DIV/0!</v>
      </c>
      <c r="AT207" s="47" t="e">
        <f t="shared" si="11"/>
        <v>#DIV/0!</v>
      </c>
    </row>
    <row r="208" spans="27:46" ht="12.75">
      <c r="AA208"/>
      <c r="AL208" s="394">
        <f t="shared" si="16"/>
        <v>-74</v>
      </c>
      <c r="AM208" s="55">
        <f t="shared" si="13"/>
        <v>56.5</v>
      </c>
      <c r="AN208" s="4">
        <v>13</v>
      </c>
      <c r="AO208" s="39" t="e">
        <f t="shared" si="14"/>
        <v>#DIV/0!</v>
      </c>
      <c r="AP208" s="9" t="e">
        <f t="shared" si="17"/>
        <v>#DIV/0!</v>
      </c>
      <c r="AQ208" s="48" t="e">
        <f t="shared" si="15"/>
        <v>#DIV/0!</v>
      </c>
      <c r="AR208" s="4">
        <v>13</v>
      </c>
      <c r="AS208" s="47" t="e">
        <f t="shared" si="12"/>
        <v>#DIV/0!</v>
      </c>
      <c r="AT208" s="47" t="e">
        <f t="shared" si="11"/>
        <v>#DIV/0!</v>
      </c>
    </row>
    <row r="209" spans="27:46" ht="12.75">
      <c r="AA209"/>
      <c r="AL209" s="394">
        <f t="shared" si="16"/>
        <v>-76</v>
      </c>
      <c r="AM209" s="55">
        <f t="shared" si="13"/>
        <v>56</v>
      </c>
      <c r="AN209" s="4">
        <v>12</v>
      </c>
      <c r="AO209" s="39" t="e">
        <f t="shared" si="14"/>
        <v>#DIV/0!</v>
      </c>
      <c r="AP209" s="9" t="e">
        <f t="shared" si="17"/>
        <v>#DIV/0!</v>
      </c>
      <c r="AQ209" s="48" t="e">
        <f t="shared" si="15"/>
        <v>#DIV/0!</v>
      </c>
      <c r="AR209" s="4">
        <v>12</v>
      </c>
      <c r="AS209" s="47" t="e">
        <f t="shared" si="12"/>
        <v>#DIV/0!</v>
      </c>
      <c r="AT209" s="47" t="e">
        <f t="shared" si="11"/>
        <v>#DIV/0!</v>
      </c>
    </row>
    <row r="210" spans="27:46" ht="12.75">
      <c r="AA210"/>
      <c r="AL210" s="394">
        <f t="shared" si="16"/>
        <v>-78</v>
      </c>
      <c r="AM210" s="55">
        <f t="shared" si="13"/>
        <v>55.5</v>
      </c>
      <c r="AN210" s="4">
        <v>11</v>
      </c>
      <c r="AO210" s="39" t="e">
        <f t="shared" si="14"/>
        <v>#DIV/0!</v>
      </c>
      <c r="AP210" s="9" t="e">
        <f t="shared" si="17"/>
        <v>#DIV/0!</v>
      </c>
      <c r="AQ210" s="48" t="e">
        <f t="shared" si="15"/>
        <v>#DIV/0!</v>
      </c>
      <c r="AR210" s="4">
        <v>11</v>
      </c>
      <c r="AS210" s="47" t="e">
        <f t="shared" si="12"/>
        <v>#DIV/0!</v>
      </c>
      <c r="AT210" s="47" t="e">
        <f t="shared" si="11"/>
        <v>#DIV/0!</v>
      </c>
    </row>
    <row r="211" spans="27:46" ht="12.75">
      <c r="AA211"/>
      <c r="AL211" s="394">
        <f t="shared" si="16"/>
        <v>-80</v>
      </c>
      <c r="AM211" s="55">
        <f t="shared" si="13"/>
        <v>55</v>
      </c>
      <c r="AN211" s="4">
        <v>10</v>
      </c>
      <c r="AO211" s="39" t="e">
        <f t="shared" si="14"/>
        <v>#DIV/0!</v>
      </c>
      <c r="AP211" s="9" t="e">
        <f t="shared" si="17"/>
        <v>#DIV/0!</v>
      </c>
      <c r="AQ211" s="48" t="e">
        <f t="shared" si="15"/>
        <v>#DIV/0!</v>
      </c>
      <c r="AR211" s="4">
        <v>10</v>
      </c>
      <c r="AS211" s="47" t="e">
        <f t="shared" si="12"/>
        <v>#DIV/0!</v>
      </c>
      <c r="AT211" s="47" t="e">
        <f t="shared" si="11"/>
        <v>#DIV/0!</v>
      </c>
    </row>
    <row r="212" spans="27:46" ht="12.75">
      <c r="AA212"/>
      <c r="AL212" s="394">
        <f t="shared" si="16"/>
        <v>-82</v>
      </c>
      <c r="AM212" s="55">
        <f t="shared" si="13"/>
        <v>54.5</v>
      </c>
      <c r="AN212" s="4">
        <v>9</v>
      </c>
      <c r="AO212" s="39" t="e">
        <f t="shared" si="14"/>
        <v>#DIV/0!</v>
      </c>
      <c r="AP212" s="9" t="e">
        <f t="shared" si="17"/>
        <v>#DIV/0!</v>
      </c>
      <c r="AQ212" s="48" t="e">
        <f t="shared" si="15"/>
        <v>#DIV/0!</v>
      </c>
      <c r="AR212" s="4">
        <v>9</v>
      </c>
      <c r="AS212" s="47" t="e">
        <f t="shared" si="12"/>
        <v>#DIV/0!</v>
      </c>
      <c r="AT212" s="47" t="e">
        <f t="shared" si="11"/>
        <v>#DIV/0!</v>
      </c>
    </row>
    <row r="213" spans="27:46" ht="12.75">
      <c r="AA213"/>
      <c r="AL213" s="394">
        <f t="shared" si="16"/>
        <v>-84</v>
      </c>
      <c r="AM213" s="55">
        <f t="shared" si="13"/>
        <v>54</v>
      </c>
      <c r="AN213" s="4">
        <v>8</v>
      </c>
      <c r="AO213" s="39" t="e">
        <f t="shared" si="14"/>
        <v>#DIV/0!</v>
      </c>
      <c r="AP213" s="9" t="e">
        <f t="shared" si="17"/>
        <v>#DIV/0!</v>
      </c>
      <c r="AQ213" s="48" t="e">
        <f t="shared" si="15"/>
        <v>#DIV/0!</v>
      </c>
      <c r="AR213" s="4">
        <v>8</v>
      </c>
      <c r="AS213" s="47" t="e">
        <f t="shared" si="12"/>
        <v>#DIV/0!</v>
      </c>
      <c r="AT213" s="47" t="e">
        <f t="shared" si="11"/>
        <v>#DIV/0!</v>
      </c>
    </row>
    <row r="214" spans="27:46" ht="12.75">
      <c r="AA214"/>
      <c r="AL214" s="394">
        <f t="shared" si="16"/>
        <v>-86</v>
      </c>
      <c r="AM214" s="55">
        <f t="shared" si="13"/>
        <v>53.5</v>
      </c>
      <c r="AN214" s="4">
        <v>7</v>
      </c>
      <c r="AO214" s="39" t="e">
        <f t="shared" si="14"/>
        <v>#DIV/0!</v>
      </c>
      <c r="AP214" s="9" t="e">
        <f t="shared" si="17"/>
        <v>#DIV/0!</v>
      </c>
      <c r="AQ214" s="48" t="e">
        <f t="shared" si="15"/>
        <v>#DIV/0!</v>
      </c>
      <c r="AR214" s="4">
        <v>7</v>
      </c>
      <c r="AS214" s="47" t="e">
        <f t="shared" si="12"/>
        <v>#DIV/0!</v>
      </c>
      <c r="AT214" s="47" t="e">
        <f t="shared" si="11"/>
        <v>#DIV/0!</v>
      </c>
    </row>
    <row r="215" spans="27:46" ht="12.75">
      <c r="AA215"/>
      <c r="AL215" s="394">
        <f t="shared" si="16"/>
        <v>-88</v>
      </c>
      <c r="AM215" s="55">
        <f t="shared" si="13"/>
        <v>53</v>
      </c>
      <c r="AN215" s="4">
        <v>6</v>
      </c>
      <c r="AO215" s="39" t="e">
        <f t="shared" si="14"/>
        <v>#DIV/0!</v>
      </c>
      <c r="AP215" s="9" t="e">
        <f t="shared" si="17"/>
        <v>#DIV/0!</v>
      </c>
      <c r="AQ215" s="48" t="e">
        <f t="shared" si="15"/>
        <v>#DIV/0!</v>
      </c>
      <c r="AR215" s="4">
        <v>6</v>
      </c>
      <c r="AS215" s="47" t="e">
        <f t="shared" si="12"/>
        <v>#DIV/0!</v>
      </c>
      <c r="AT215" s="47" t="e">
        <f t="shared" si="11"/>
        <v>#DIV/0!</v>
      </c>
    </row>
    <row r="216" spans="27:46" ht="12.75">
      <c r="AA216"/>
      <c r="AL216" s="394">
        <f t="shared" si="16"/>
        <v>-90</v>
      </c>
      <c r="AM216" s="55">
        <f t="shared" si="13"/>
        <v>52.5</v>
      </c>
      <c r="AN216" s="4">
        <v>5</v>
      </c>
      <c r="AO216" s="39" t="e">
        <f t="shared" si="14"/>
        <v>#DIV/0!</v>
      </c>
      <c r="AP216" s="8" t="s">
        <v>368</v>
      </c>
      <c r="AQ216" s="8" t="s">
        <v>368</v>
      </c>
      <c r="AR216" s="4">
        <v>5</v>
      </c>
      <c r="AS216" s="8" t="s">
        <v>368</v>
      </c>
      <c r="AT216" s="8" t="s">
        <v>368</v>
      </c>
    </row>
    <row r="217" spans="27:46" ht="12.75">
      <c r="AA217"/>
      <c r="AL217" s="394">
        <f t="shared" si="16"/>
        <v>-92</v>
      </c>
      <c r="AM217" s="55">
        <f t="shared" si="13"/>
        <v>52</v>
      </c>
      <c r="AN217" s="4">
        <v>4</v>
      </c>
      <c r="AO217" s="39" t="e">
        <f>(-($AU$102)+SQRT($AU$102^2-4*($AT$102)*($AV$102-AN217)))/2/($AT$102)</f>
        <v>#DIV/0!</v>
      </c>
      <c r="AP217" s="8" t="s">
        <v>368</v>
      </c>
      <c r="AQ217" s="8" t="s">
        <v>368</v>
      </c>
      <c r="AR217" s="4">
        <v>4</v>
      </c>
      <c r="AS217" s="8" t="s">
        <v>368</v>
      </c>
      <c r="AT217" s="8" t="s">
        <v>368</v>
      </c>
    </row>
    <row r="218" spans="27:46" ht="12.75">
      <c r="AA218"/>
      <c r="AL218" s="394">
        <f t="shared" si="16"/>
        <v>-94</v>
      </c>
      <c r="AM218" s="55">
        <f t="shared" si="13"/>
        <v>51.5</v>
      </c>
      <c r="AN218" s="4">
        <v>3</v>
      </c>
      <c r="AO218" s="39" t="e">
        <f>(-($AU$102)+SQRT($AU$102^2-4*($AT$102)*($AV$102-AN218)))/2/($AT$102)</f>
        <v>#DIV/0!</v>
      </c>
      <c r="AP218" s="8" t="s">
        <v>368</v>
      </c>
      <c r="AQ218" s="8" t="s">
        <v>368</v>
      </c>
      <c r="AR218" s="4">
        <v>3</v>
      </c>
      <c r="AS218" s="8" t="s">
        <v>368</v>
      </c>
      <c r="AT218" s="8" t="s">
        <v>368</v>
      </c>
    </row>
    <row r="219" spans="27:46" ht="12.75">
      <c r="AA219"/>
      <c r="AL219" s="394">
        <f t="shared" si="16"/>
        <v>-96</v>
      </c>
      <c r="AM219" s="55">
        <f>AM220+0.5</f>
        <v>51</v>
      </c>
      <c r="AN219" s="4">
        <v>2</v>
      </c>
      <c r="AO219" s="39" t="e">
        <f>(-($AU$102)+SQRT($AU$102^2-4*($AT$102)*($AV$102-AN219)))/2/($AT$102)</f>
        <v>#DIV/0!</v>
      </c>
      <c r="AP219" s="8" t="s">
        <v>368</v>
      </c>
      <c r="AQ219" s="8" t="s">
        <v>368</v>
      </c>
      <c r="AR219" s="4">
        <v>2</v>
      </c>
      <c r="AS219" s="8" t="s">
        <v>368</v>
      </c>
      <c r="AT219" s="8" t="s">
        <v>368</v>
      </c>
    </row>
    <row r="220" spans="27:46" ht="12.75">
      <c r="AA220"/>
      <c r="AL220" s="394">
        <f t="shared" si="16"/>
        <v>-98</v>
      </c>
      <c r="AM220" s="18">
        <f>AM221+0.5</f>
        <v>50.5</v>
      </c>
      <c r="AN220" s="4">
        <v>1</v>
      </c>
      <c r="AO220" s="39" t="e">
        <f>(-($AU$102)+SQRT($AU$102^2-4*($AT$102)*($AV$102-AN220)))/2/($AT$102)</f>
        <v>#DIV/0!</v>
      </c>
      <c r="AP220" s="8" t="s">
        <v>368</v>
      </c>
      <c r="AQ220" s="8" t="s">
        <v>368</v>
      </c>
      <c r="AR220" s="4">
        <v>1</v>
      </c>
      <c r="AS220" s="8" t="s">
        <v>368</v>
      </c>
      <c r="AT220" s="8" t="s">
        <v>368</v>
      </c>
    </row>
    <row r="221" spans="27:46" ht="12.75">
      <c r="AA221"/>
      <c r="AL221" s="394">
        <f t="shared" si="16"/>
        <v>-100</v>
      </c>
      <c r="AM221" s="55">
        <v>50</v>
      </c>
      <c r="AN221" s="4">
        <v>0</v>
      </c>
      <c r="AO221" s="39" t="e">
        <f>(-($AU$102)+SQRT($AU$102^2-4*($AT$102)*($AV$102-AN221)))/2/($AT$102)</f>
        <v>#DIV/0!</v>
      </c>
      <c r="AP221" s="8" t="s">
        <v>368</v>
      </c>
      <c r="AQ221" s="8" t="s">
        <v>368</v>
      </c>
      <c r="AR221" s="4">
        <v>0</v>
      </c>
      <c r="AS221" s="8" t="s">
        <v>368</v>
      </c>
      <c r="AT221" s="8" t="s">
        <v>368</v>
      </c>
    </row>
    <row r="222" spans="27:46" ht="12.75">
      <c r="AA222"/>
      <c r="AQ222" s="9"/>
      <c r="AT222"/>
    </row>
    <row r="223" spans="27:46" ht="12.75">
      <c r="AA223"/>
      <c r="AT223"/>
    </row>
    <row r="224" spans="27:46" ht="12.75">
      <c r="AA224"/>
      <c r="AT224"/>
    </row>
    <row r="225" spans="27:46" ht="12.75">
      <c r="AA225"/>
      <c r="AT225"/>
    </row>
    <row r="226" spans="27:46" ht="12.75">
      <c r="AA226"/>
      <c r="AT226"/>
    </row>
    <row r="227" spans="27:46" ht="12.75">
      <c r="AA227"/>
      <c r="AT227"/>
    </row>
    <row r="228" spans="27:46" ht="12.75">
      <c r="AA228"/>
      <c r="AT228"/>
    </row>
    <row r="229" spans="27:46" ht="12.75">
      <c r="AA229"/>
      <c r="AT229"/>
    </row>
    <row r="230" spans="27:46" ht="12.75">
      <c r="AA230"/>
      <c r="AT230"/>
    </row>
    <row r="231" spans="27:46" ht="12.75">
      <c r="AA231"/>
      <c r="AT231"/>
    </row>
    <row r="232" spans="27:46" ht="12.75">
      <c r="AA232"/>
      <c r="AT232"/>
    </row>
    <row r="233" spans="27:46" ht="12.75">
      <c r="AA233"/>
      <c r="AT233"/>
    </row>
    <row r="234" spans="27:46" ht="12.75">
      <c r="AA234"/>
      <c r="AT234"/>
    </row>
    <row r="235" spans="27:46" ht="12.75">
      <c r="AA235"/>
      <c r="AT235"/>
    </row>
    <row r="236" spans="27:46" ht="12.75">
      <c r="AA236"/>
      <c r="AT236"/>
    </row>
    <row r="237" spans="27:46" ht="12.75">
      <c r="AA237"/>
      <c r="AT237"/>
    </row>
    <row r="238" spans="27:46" ht="12.75">
      <c r="AA238"/>
      <c r="AT238"/>
    </row>
    <row r="239" spans="27:46" ht="12.75">
      <c r="AA239"/>
      <c r="AT239"/>
    </row>
    <row r="240" spans="27:46" ht="12.75">
      <c r="AA240"/>
      <c r="AT240"/>
    </row>
    <row r="241" spans="27:46" ht="12.75">
      <c r="AA241"/>
      <c r="AT241"/>
    </row>
  </sheetData>
  <sheetProtection password="C7F6" sheet="1" objects="1" scenarios="1"/>
  <mergeCells count="1">
    <mergeCell ref="AM117:AM118"/>
  </mergeCells>
  <printOption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sheetPr codeName="Sheet5"/>
  <dimension ref="AA98:AV182"/>
  <sheetViews>
    <sheetView zoomScale="75" zoomScaleNormal="75" workbookViewId="0" topLeftCell="A1">
      <selection activeCell="A1" sqref="A1"/>
    </sheetView>
  </sheetViews>
  <sheetFormatPr defaultColWidth="9.140625" defaultRowHeight="12.75"/>
  <cols>
    <col min="28" max="28" width="18.7109375" style="0" customWidth="1"/>
    <col min="29" max="29" width="17.00390625" style="4" customWidth="1"/>
    <col min="30" max="30" width="33.00390625" style="0" customWidth="1"/>
    <col min="31" max="32" width="27.8515625" style="0" hidden="1" customWidth="1"/>
    <col min="33" max="33" width="8.7109375" style="0" customWidth="1"/>
    <col min="34" max="36" width="12.7109375" style="0" customWidth="1"/>
    <col min="37" max="37" width="9.57421875" style="0" bestFit="1" customWidth="1"/>
    <col min="38" max="38" width="25.140625" style="0" bestFit="1" customWidth="1"/>
    <col min="39" max="40" width="9.140625" style="4" customWidth="1"/>
    <col min="41" max="41" width="12.8515625" style="0" customWidth="1"/>
    <col min="42" max="42" width="14.140625" style="0" customWidth="1"/>
    <col min="43" max="43" width="28.28125" style="0" customWidth="1"/>
    <col min="44" max="44" width="16.00390625" style="0" customWidth="1"/>
  </cols>
  <sheetData>
    <row r="98" spans="27:46" ht="12.75">
      <c r="AA98" s="391" t="s">
        <v>211</v>
      </c>
      <c r="AB98" s="391"/>
      <c r="AC98" s="391"/>
      <c r="AD98" s="391" t="s">
        <v>211</v>
      </c>
      <c r="AE98" s="4"/>
      <c r="AF98" s="4"/>
      <c r="AG98" s="391" t="s">
        <v>211</v>
      </c>
      <c r="AH98" s="391"/>
      <c r="AI98" s="392"/>
      <c r="AJ98" s="4"/>
      <c r="AL98" s="4" t="s">
        <v>354</v>
      </c>
      <c r="AO98" s="391" t="s">
        <v>211</v>
      </c>
      <c r="AP98" s="391"/>
      <c r="AQ98" s="392"/>
      <c r="AR98" s="391" t="s">
        <v>211</v>
      </c>
      <c r="AS98" s="391"/>
      <c r="AT98" s="392"/>
    </row>
    <row r="99" spans="30:44" ht="18">
      <c r="AD99" t="s">
        <v>284</v>
      </c>
      <c r="AL99" s="4" t="s">
        <v>353</v>
      </c>
      <c r="AP99" s="51" t="s">
        <v>336</v>
      </c>
      <c r="AR99" t="s">
        <v>213</v>
      </c>
    </row>
    <row r="100" spans="27:44" ht="18">
      <c r="AA100" s="12" t="s">
        <v>282</v>
      </c>
      <c r="AB100" s="2" t="s">
        <v>257</v>
      </c>
      <c r="AC100" s="3" t="s">
        <v>258</v>
      </c>
      <c r="AD100" s="2" t="s">
        <v>259</v>
      </c>
      <c r="AE100" s="2" t="s">
        <v>260</v>
      </c>
      <c r="AF100" s="2" t="s">
        <v>275</v>
      </c>
      <c r="AG100" s="12" t="s">
        <v>282</v>
      </c>
      <c r="AH100" s="390" t="s">
        <v>285</v>
      </c>
      <c r="AI100" s="390" t="s">
        <v>286</v>
      </c>
      <c r="AJ100" s="390" t="s">
        <v>287</v>
      </c>
      <c r="AK100" s="12" t="s">
        <v>282</v>
      </c>
      <c r="AL100" s="14" t="s">
        <v>260</v>
      </c>
      <c r="AM100" s="14" t="s">
        <v>285</v>
      </c>
      <c r="AN100" s="14" t="s">
        <v>287</v>
      </c>
      <c r="AO100" s="12" t="s">
        <v>282</v>
      </c>
      <c r="AP100" s="51" t="s">
        <v>304</v>
      </c>
      <c r="AQ100" s="14" t="s">
        <v>363</v>
      </c>
      <c r="AR100" s="3" t="s">
        <v>258</v>
      </c>
    </row>
    <row r="101" spans="27:44" ht="12.75">
      <c r="AA101" s="13">
        <v>1</v>
      </c>
      <c r="AB101" s="543" t="s">
        <v>338</v>
      </c>
      <c r="AC101" s="544" t="s">
        <v>338</v>
      </c>
      <c r="AD101" s="543" t="s">
        <v>337</v>
      </c>
      <c r="AG101" s="13">
        <v>1</v>
      </c>
      <c r="AH101" s="544">
        <v>0</v>
      </c>
      <c r="AI101" s="544">
        <v>0</v>
      </c>
      <c r="AJ101" s="544">
        <v>0</v>
      </c>
      <c r="AK101" s="13">
        <v>1</v>
      </c>
      <c r="AL101" s="543" t="s">
        <v>337</v>
      </c>
      <c r="AM101" s="545">
        <v>0</v>
      </c>
      <c r="AN101" s="545">
        <v>0</v>
      </c>
      <c r="AO101" s="13">
        <v>1</v>
      </c>
      <c r="AP101" s="546">
        <v>0</v>
      </c>
      <c r="AQ101" s="544" t="s">
        <v>338</v>
      </c>
      <c r="AR101" s="544" t="s">
        <v>338</v>
      </c>
    </row>
    <row r="102" spans="27:44" ht="12.75">
      <c r="AA102" s="13">
        <v>2</v>
      </c>
      <c r="AB102" s="534" t="s">
        <v>253</v>
      </c>
      <c r="AC102" s="535" t="s">
        <v>288</v>
      </c>
      <c r="AD102" s="5" t="s">
        <v>360</v>
      </c>
      <c r="AE102" t="s">
        <v>266</v>
      </c>
      <c r="AF102" t="s">
        <v>273</v>
      </c>
      <c r="AG102" s="13">
        <v>2</v>
      </c>
      <c r="AH102" s="536">
        <v>-0.002156</v>
      </c>
      <c r="AI102" s="537">
        <v>1.591</v>
      </c>
      <c r="AJ102" s="538">
        <v>-198.89</v>
      </c>
      <c r="AK102" s="13">
        <v>2</v>
      </c>
      <c r="AL102" s="539" t="s">
        <v>398</v>
      </c>
      <c r="AM102" s="540">
        <v>0.1</v>
      </c>
      <c r="AN102" s="538">
        <v>10</v>
      </c>
      <c r="AO102" s="13">
        <v>2</v>
      </c>
      <c r="AP102" s="541">
        <v>3</v>
      </c>
      <c r="AQ102" s="49" t="s">
        <v>364</v>
      </c>
      <c r="AR102" s="542" t="s">
        <v>288</v>
      </c>
    </row>
    <row r="103" spans="27:44" ht="12.75">
      <c r="AA103" s="13">
        <v>3</v>
      </c>
      <c r="AB103" s="534" t="s">
        <v>253</v>
      </c>
      <c r="AC103" s="535" t="s">
        <v>289</v>
      </c>
      <c r="AD103" s="5" t="s">
        <v>271</v>
      </c>
      <c r="AE103" s="19" t="s">
        <v>272</v>
      </c>
      <c r="AF103" s="19" t="s">
        <v>274</v>
      </c>
      <c r="AG103" s="13">
        <v>3</v>
      </c>
      <c r="AH103" s="536">
        <v>-0.002315</v>
      </c>
      <c r="AI103" s="537">
        <v>1.6806</v>
      </c>
      <c r="AJ103" s="538">
        <v>-210.05</v>
      </c>
      <c r="AK103" s="13">
        <v>3</v>
      </c>
      <c r="AL103" s="539" t="s">
        <v>361</v>
      </c>
      <c r="AM103" s="540">
        <v>0.1258</v>
      </c>
      <c r="AN103" s="538">
        <v>12.58</v>
      </c>
      <c r="AO103" s="13">
        <v>3</v>
      </c>
      <c r="AP103" s="541">
        <v>3</v>
      </c>
      <c r="AQ103" s="49" t="s">
        <v>362</v>
      </c>
      <c r="AR103" s="542" t="s">
        <v>289</v>
      </c>
    </row>
    <row r="104" spans="27:44" ht="12.75">
      <c r="AA104" s="13">
        <v>4</v>
      </c>
      <c r="AB104" s="17" t="s">
        <v>254</v>
      </c>
      <c r="AC104" s="18" t="s">
        <v>283</v>
      </c>
      <c r="AD104" s="19" t="s">
        <v>267</v>
      </c>
      <c r="AE104" s="19" t="s">
        <v>270</v>
      </c>
      <c r="AF104" s="19"/>
      <c r="AG104" s="13">
        <v>4</v>
      </c>
      <c r="AH104" s="20">
        <v>-2E-16</v>
      </c>
      <c r="AI104" s="28">
        <v>0.2824</v>
      </c>
      <c r="AJ104" s="21">
        <v>3</v>
      </c>
      <c r="AK104" s="13">
        <v>4</v>
      </c>
      <c r="AL104" s="19" t="s">
        <v>270</v>
      </c>
      <c r="AM104" s="533">
        <v>0.125</v>
      </c>
      <c r="AN104" s="21">
        <v>12.5</v>
      </c>
      <c r="AO104" s="13">
        <v>4</v>
      </c>
      <c r="AP104" s="13">
        <v>3</v>
      </c>
      <c r="AQ104" s="49" t="s">
        <v>364</v>
      </c>
      <c r="AR104" s="511" t="s">
        <v>283</v>
      </c>
    </row>
    <row r="105" spans="27:44" ht="12.75">
      <c r="AA105" s="13">
        <v>5</v>
      </c>
      <c r="AB105" s="17" t="s">
        <v>254</v>
      </c>
      <c r="AC105" s="18" t="s">
        <v>263</v>
      </c>
      <c r="AD105" s="19" t="s">
        <v>214</v>
      </c>
      <c r="AE105" s="19" t="s">
        <v>269</v>
      </c>
      <c r="AF105" s="19"/>
      <c r="AG105" s="13">
        <v>5</v>
      </c>
      <c r="AH105" s="20">
        <v>-0.0008</v>
      </c>
      <c r="AI105" s="28">
        <v>0.6279</v>
      </c>
      <c r="AJ105" s="21">
        <v>-31</v>
      </c>
      <c r="AK105" s="13">
        <v>5</v>
      </c>
      <c r="AL105" s="19" t="s">
        <v>269</v>
      </c>
      <c r="AM105" s="533">
        <v>0.05</v>
      </c>
      <c r="AN105" s="21">
        <v>5</v>
      </c>
      <c r="AO105" s="13">
        <v>5</v>
      </c>
      <c r="AP105" s="13">
        <v>3</v>
      </c>
      <c r="AQ105" s="49" t="s">
        <v>364</v>
      </c>
      <c r="AR105" s="511" t="s">
        <v>263</v>
      </c>
    </row>
    <row r="106" spans="27:44" ht="12.75">
      <c r="AA106" s="13">
        <v>6</v>
      </c>
      <c r="AB106" s="17" t="s">
        <v>254</v>
      </c>
      <c r="AC106" s="18" t="s">
        <v>264</v>
      </c>
      <c r="AD106" s="19" t="s">
        <v>131</v>
      </c>
      <c r="AE106" s="19"/>
      <c r="AF106" s="19"/>
      <c r="AG106" s="13">
        <v>6</v>
      </c>
      <c r="AH106" s="18">
        <v>0.000755</v>
      </c>
      <c r="AI106" s="18">
        <v>0.0459</v>
      </c>
      <c r="AJ106" s="18">
        <v>-13.383</v>
      </c>
      <c r="AK106" s="13">
        <v>6</v>
      </c>
      <c r="AL106" s="19" t="s">
        <v>266</v>
      </c>
      <c r="AM106" s="533">
        <v>0.128</v>
      </c>
      <c r="AN106" s="21">
        <v>12.8</v>
      </c>
      <c r="AO106" s="13">
        <v>6</v>
      </c>
      <c r="AP106" s="13">
        <v>3</v>
      </c>
      <c r="AQ106" s="49" t="s">
        <v>365</v>
      </c>
      <c r="AR106" s="511" t="s">
        <v>264</v>
      </c>
    </row>
    <row r="107" spans="27:44" ht="12.75">
      <c r="AA107" s="13">
        <v>7</v>
      </c>
      <c r="AB107" s="17" t="s">
        <v>254</v>
      </c>
      <c r="AC107" s="18" t="s">
        <v>328</v>
      </c>
      <c r="AD107" s="19" t="s">
        <v>268</v>
      </c>
      <c r="AE107" s="19" t="s">
        <v>270</v>
      </c>
      <c r="AF107" s="19"/>
      <c r="AG107" s="13">
        <v>7</v>
      </c>
      <c r="AH107" s="20">
        <v>0.00081</v>
      </c>
      <c r="AI107" s="28">
        <v>0.0459</v>
      </c>
      <c r="AJ107" s="21">
        <v>-13.383</v>
      </c>
      <c r="AK107" s="13">
        <v>7</v>
      </c>
      <c r="AL107" s="19" t="s">
        <v>266</v>
      </c>
      <c r="AM107" s="533">
        <v>0.128</v>
      </c>
      <c r="AN107" s="21">
        <v>12.8</v>
      </c>
      <c r="AO107" s="13">
        <v>7</v>
      </c>
      <c r="AP107" s="13">
        <v>3</v>
      </c>
      <c r="AQ107" s="49" t="s">
        <v>362</v>
      </c>
      <c r="AR107" s="511" t="s">
        <v>328</v>
      </c>
    </row>
    <row r="108" spans="27:44" ht="12.75">
      <c r="AA108" s="13">
        <v>8</v>
      </c>
      <c r="AB108" s="17" t="s">
        <v>254</v>
      </c>
      <c r="AC108" s="18" t="s">
        <v>329</v>
      </c>
      <c r="AD108" s="19" t="s">
        <v>268</v>
      </c>
      <c r="AE108" s="19"/>
      <c r="AF108" s="19"/>
      <c r="AG108" s="13">
        <v>8</v>
      </c>
      <c r="AH108" s="20">
        <v>0.00081</v>
      </c>
      <c r="AI108" s="28">
        <v>0.0459</v>
      </c>
      <c r="AJ108" s="21">
        <v>-13.383</v>
      </c>
      <c r="AK108" s="13">
        <v>8</v>
      </c>
      <c r="AL108" s="19" t="s">
        <v>266</v>
      </c>
      <c r="AM108" s="533">
        <v>0.128</v>
      </c>
      <c r="AN108" s="21">
        <v>12.8</v>
      </c>
      <c r="AO108" s="13">
        <v>8</v>
      </c>
      <c r="AP108" s="13">
        <v>3</v>
      </c>
      <c r="AQ108" s="49" t="s">
        <v>362</v>
      </c>
      <c r="AR108" s="511" t="s">
        <v>329</v>
      </c>
    </row>
    <row r="109" spans="27:44" ht="12.75">
      <c r="AA109" s="13">
        <v>9</v>
      </c>
      <c r="AB109" s="531" t="s">
        <v>255</v>
      </c>
      <c r="AC109" s="523" t="s">
        <v>290</v>
      </c>
      <c r="AD109" s="532" t="s">
        <v>281</v>
      </c>
      <c r="AE109" s="19"/>
      <c r="AF109" s="19"/>
      <c r="AG109" s="13">
        <v>9</v>
      </c>
      <c r="AH109" s="528">
        <v>-0.000598</v>
      </c>
      <c r="AI109" s="529">
        <v>0.5646</v>
      </c>
      <c r="AJ109" s="530">
        <v>-10.328</v>
      </c>
      <c r="AK109" s="13">
        <v>9</v>
      </c>
      <c r="AL109" s="525" t="s">
        <v>270</v>
      </c>
      <c r="AM109" s="526">
        <v>0.125</v>
      </c>
      <c r="AN109" s="527">
        <v>12.5</v>
      </c>
      <c r="AO109" s="13">
        <v>9</v>
      </c>
      <c r="AP109" s="524">
        <v>3</v>
      </c>
      <c r="AQ109" s="49" t="s">
        <v>362</v>
      </c>
      <c r="AR109" s="523" t="s">
        <v>290</v>
      </c>
    </row>
    <row r="110" spans="27:44" ht="12.75">
      <c r="AA110" s="13">
        <v>10</v>
      </c>
      <c r="AB110" s="10" t="s">
        <v>256</v>
      </c>
      <c r="AC110" s="521" t="s">
        <v>307</v>
      </c>
      <c r="AD110" s="6" t="s">
        <v>210</v>
      </c>
      <c r="AE110" s="5" t="s">
        <v>262</v>
      </c>
      <c r="AG110" s="13">
        <v>10</v>
      </c>
      <c r="AH110" s="15">
        <v>-0.00341</v>
      </c>
      <c r="AI110" s="29">
        <v>2.2967</v>
      </c>
      <c r="AJ110" s="16">
        <v>-301.5</v>
      </c>
      <c r="AK110" s="13">
        <v>10</v>
      </c>
      <c r="AL110" s="6" t="s">
        <v>355</v>
      </c>
      <c r="AM110" s="522">
        <v>0.1195</v>
      </c>
      <c r="AN110" s="16">
        <v>11.95</v>
      </c>
      <c r="AO110" s="13">
        <v>10</v>
      </c>
      <c r="AP110" s="393">
        <v>8.5</v>
      </c>
      <c r="AQ110" s="49" t="s">
        <v>362</v>
      </c>
      <c r="AR110" s="8" t="s">
        <v>307</v>
      </c>
    </row>
    <row r="111" spans="27:44" ht="12.75">
      <c r="AA111" s="13">
        <v>11</v>
      </c>
      <c r="AB111" s="10" t="s">
        <v>256</v>
      </c>
      <c r="AC111" s="521" t="s">
        <v>261</v>
      </c>
      <c r="AD111" s="6" t="s">
        <v>397</v>
      </c>
      <c r="AE111" t="s">
        <v>272</v>
      </c>
      <c r="AG111" s="13">
        <v>11</v>
      </c>
      <c r="AH111" s="15">
        <v>-0.0038</v>
      </c>
      <c r="AI111" s="29">
        <v>2.4113</v>
      </c>
      <c r="AJ111" s="16">
        <v>-301.9</v>
      </c>
      <c r="AK111" s="13">
        <v>11</v>
      </c>
      <c r="AL111" s="6" t="s">
        <v>399</v>
      </c>
      <c r="AM111" s="522">
        <f>-0.1</f>
        <v>-0.1</v>
      </c>
      <c r="AN111" s="16">
        <v>-10</v>
      </c>
      <c r="AO111" s="13">
        <v>11</v>
      </c>
      <c r="AP111" s="393">
        <v>3</v>
      </c>
      <c r="AQ111" s="49" t="s">
        <v>364</v>
      </c>
      <c r="AR111" s="8" t="s">
        <v>261</v>
      </c>
    </row>
    <row r="112" spans="27:44" ht="12.75">
      <c r="AA112" s="13">
        <v>12</v>
      </c>
      <c r="AB112" s="10" t="s">
        <v>256</v>
      </c>
      <c r="AC112" s="521" t="s">
        <v>265</v>
      </c>
      <c r="AD112" s="6" t="s">
        <v>210</v>
      </c>
      <c r="AE112" s="7" t="s">
        <v>272</v>
      </c>
      <c r="AG112" s="13">
        <v>12</v>
      </c>
      <c r="AH112" s="15">
        <v>-0.00341</v>
      </c>
      <c r="AI112" s="29">
        <v>2.2967</v>
      </c>
      <c r="AJ112" s="16">
        <v>-301.5</v>
      </c>
      <c r="AK112" s="13">
        <v>12</v>
      </c>
      <c r="AL112" s="6" t="s">
        <v>355</v>
      </c>
      <c r="AM112" s="522">
        <v>0.1195</v>
      </c>
      <c r="AN112" s="16">
        <v>11.95</v>
      </c>
      <c r="AO112" s="13">
        <v>12</v>
      </c>
      <c r="AP112" s="393">
        <v>8.5</v>
      </c>
      <c r="AQ112" s="49" t="s">
        <v>365</v>
      </c>
      <c r="AR112" s="8" t="s">
        <v>265</v>
      </c>
    </row>
    <row r="113" spans="27:44" ht="12.75">
      <c r="AA113" s="13">
        <v>13</v>
      </c>
      <c r="AB113" s="10" t="s">
        <v>256</v>
      </c>
      <c r="AC113" s="521" t="s">
        <v>308</v>
      </c>
      <c r="AD113" s="6" t="s">
        <v>210</v>
      </c>
      <c r="AG113" s="13">
        <v>13</v>
      </c>
      <c r="AH113" s="15">
        <v>-0.00341</v>
      </c>
      <c r="AI113" s="29">
        <v>2.2967</v>
      </c>
      <c r="AJ113" s="16">
        <v>-301.5</v>
      </c>
      <c r="AK113" s="13">
        <v>13</v>
      </c>
      <c r="AL113" s="6" t="s">
        <v>355</v>
      </c>
      <c r="AM113" s="522">
        <v>0.1195</v>
      </c>
      <c r="AN113" s="16">
        <v>11.95</v>
      </c>
      <c r="AO113" s="13">
        <v>13</v>
      </c>
      <c r="AP113" s="393">
        <v>8.5</v>
      </c>
      <c r="AQ113" s="49" t="s">
        <v>362</v>
      </c>
      <c r="AR113" s="8" t="s">
        <v>308</v>
      </c>
    </row>
    <row r="114" spans="27:44" ht="12.75">
      <c r="AA114" s="13">
        <v>14</v>
      </c>
      <c r="AB114" s="10" t="s">
        <v>256</v>
      </c>
      <c r="AC114" s="521" t="s">
        <v>291</v>
      </c>
      <c r="AD114" s="6" t="s">
        <v>276</v>
      </c>
      <c r="AG114" s="13">
        <v>14</v>
      </c>
      <c r="AH114" s="15">
        <v>-0.002315</v>
      </c>
      <c r="AI114" s="29">
        <v>1.6806</v>
      </c>
      <c r="AJ114" s="16">
        <v>-212.05</v>
      </c>
      <c r="AK114" s="13">
        <v>14</v>
      </c>
      <c r="AL114" s="6" t="s">
        <v>355</v>
      </c>
      <c r="AM114" s="522">
        <v>0.1195</v>
      </c>
      <c r="AN114" s="16">
        <v>11.95</v>
      </c>
      <c r="AO114" s="13">
        <v>14</v>
      </c>
      <c r="AP114" s="393">
        <v>3</v>
      </c>
      <c r="AQ114" s="49" t="s">
        <v>364</v>
      </c>
      <c r="AR114" s="8" t="s">
        <v>291</v>
      </c>
    </row>
    <row r="115" spans="27:44" ht="12.75">
      <c r="AA115" s="13">
        <v>15</v>
      </c>
      <c r="AB115" s="512" t="s">
        <v>9</v>
      </c>
      <c r="AC115" s="513" t="s">
        <v>306</v>
      </c>
      <c r="AD115" s="514" t="s">
        <v>210</v>
      </c>
      <c r="AG115" s="13">
        <v>15</v>
      </c>
      <c r="AH115" s="515">
        <v>-0.00341</v>
      </c>
      <c r="AI115" s="516">
        <v>2.2967</v>
      </c>
      <c r="AJ115" s="517">
        <v>-301.5</v>
      </c>
      <c r="AK115" s="13">
        <v>15</v>
      </c>
      <c r="AL115" s="514" t="s">
        <v>355</v>
      </c>
      <c r="AM115" s="518">
        <v>0.1195</v>
      </c>
      <c r="AN115" s="519">
        <v>11.95</v>
      </c>
      <c r="AO115" s="13">
        <v>15</v>
      </c>
      <c r="AP115" s="50">
        <v>8.5</v>
      </c>
      <c r="AQ115" s="49" t="s">
        <v>362</v>
      </c>
      <c r="AR115" s="520" t="s">
        <v>306</v>
      </c>
    </row>
    <row r="116" spans="27:41" ht="12.75">
      <c r="AA116" s="13">
        <v>16</v>
      </c>
      <c r="AG116" s="13">
        <v>16</v>
      </c>
      <c r="AK116" s="13">
        <v>16</v>
      </c>
      <c r="AO116" s="13">
        <v>16</v>
      </c>
    </row>
    <row r="117" spans="27:41" ht="12.75">
      <c r="AA117" s="13">
        <v>17</v>
      </c>
      <c r="AC117" s="7"/>
      <c r="AD117" s="36"/>
      <c r="AG117" s="13">
        <v>17</v>
      </c>
      <c r="AH117" s="8"/>
      <c r="AI117" s="8"/>
      <c r="AJ117" s="8"/>
      <c r="AK117" s="13">
        <v>17</v>
      </c>
      <c r="AO117" s="13">
        <v>17</v>
      </c>
    </row>
    <row r="118" spans="27:41" ht="12.75">
      <c r="AA118" s="13">
        <v>18</v>
      </c>
      <c r="AC118" s="7"/>
      <c r="AD118" s="7"/>
      <c r="AE118" s="7"/>
      <c r="AF118" s="7"/>
      <c r="AG118" s="32">
        <v>18</v>
      </c>
      <c r="AH118" s="7"/>
      <c r="AI118" s="7"/>
      <c r="AJ118" s="7"/>
      <c r="AK118" s="32">
        <v>18</v>
      </c>
      <c r="AL118" s="7"/>
      <c r="AO118" s="32">
        <v>18</v>
      </c>
    </row>
    <row r="119" spans="27:41" ht="12.75">
      <c r="AA119" s="13">
        <v>19</v>
      </c>
      <c r="AC119"/>
      <c r="AG119" s="13">
        <v>19</v>
      </c>
      <c r="AK119" s="13">
        <v>19</v>
      </c>
      <c r="AO119" s="13">
        <v>19</v>
      </c>
    </row>
    <row r="120" spans="27:41" ht="12.75">
      <c r="AA120" s="13">
        <v>20</v>
      </c>
      <c r="AC120" s="30"/>
      <c r="AD120" s="30"/>
      <c r="AE120" s="30"/>
      <c r="AF120" s="30"/>
      <c r="AG120" s="32">
        <v>20</v>
      </c>
      <c r="AH120" s="33"/>
      <c r="AI120" s="34"/>
      <c r="AJ120" s="35"/>
      <c r="AK120" s="13">
        <v>20</v>
      </c>
      <c r="AO120" s="13">
        <v>20</v>
      </c>
    </row>
    <row r="121" spans="29:36" ht="12.75">
      <c r="AC121" s="30"/>
      <c r="AD121" s="30"/>
      <c r="AE121" s="30"/>
      <c r="AF121" s="30"/>
      <c r="AG121" s="32">
        <v>21</v>
      </c>
      <c r="AH121" s="33"/>
      <c r="AI121" s="34"/>
      <c r="AJ121" s="35"/>
    </row>
    <row r="122" spans="29:40" ht="12.75">
      <c r="AC122"/>
      <c r="AM122"/>
      <c r="AN122"/>
    </row>
    <row r="123" spans="27:40" ht="18">
      <c r="AA123" s="2"/>
      <c r="AB123" s="3"/>
      <c r="AC123" s="2"/>
      <c r="AD123" s="2"/>
      <c r="AH123" s="779" t="s">
        <v>212</v>
      </c>
      <c r="AI123" s="780"/>
      <c r="AJ123" s="780"/>
      <c r="AM123"/>
      <c r="AN123"/>
    </row>
    <row r="124" spans="33:37" ht="12.75">
      <c r="AG124" s="386"/>
      <c r="AH124" s="387" t="s">
        <v>207</v>
      </c>
      <c r="AI124" s="388">
        <f>Input!G13</f>
        <v>0</v>
      </c>
      <c r="AJ124" s="389">
        <f>Input!G14</f>
        <v>1850</v>
      </c>
      <c r="AK124" s="386"/>
    </row>
    <row r="125" spans="33:48" ht="12.75">
      <c r="AG125" s="386"/>
      <c r="AH125" s="386"/>
      <c r="AI125" s="386"/>
      <c r="AJ125" s="389" t="s">
        <v>209</v>
      </c>
      <c r="AK125" s="386"/>
      <c r="AR125" s="9"/>
      <c r="AS125" s="13"/>
      <c r="AU125" s="4"/>
      <c r="AV125" s="4"/>
    </row>
    <row r="126" spans="33:40" ht="12.75">
      <c r="AG126" s="386"/>
      <c r="AH126" s="387" t="s">
        <v>208</v>
      </c>
      <c r="AI126" s="388">
        <f>Input!G20</f>
        <v>0</v>
      </c>
      <c r="AJ126" s="389">
        <f>Input!G21</f>
        <v>1650</v>
      </c>
      <c r="AK126" s="386"/>
      <c r="AM126"/>
      <c r="AN126"/>
    </row>
    <row r="127" spans="39:40" ht="12.75">
      <c r="AM127"/>
      <c r="AN127"/>
    </row>
    <row r="128" spans="39:40" ht="12.75">
      <c r="AM128"/>
      <c r="AN128"/>
    </row>
    <row r="129" spans="28:37" ht="12.75">
      <c r="AB129" s="4"/>
      <c r="AC129"/>
      <c r="AF129" s="7"/>
      <c r="AG129" s="13"/>
      <c r="AH129" s="11"/>
      <c r="AI129" s="27"/>
      <c r="AJ129" s="9"/>
      <c r="AK129" s="13"/>
    </row>
    <row r="130" spans="28:40" ht="12.75">
      <c r="AB130" s="4"/>
      <c r="AC130"/>
      <c r="AM130"/>
      <c r="AN130"/>
    </row>
    <row r="131" spans="28:40" ht="12.75">
      <c r="AB131" s="4"/>
      <c r="AC131"/>
      <c r="AM131"/>
      <c r="AN131"/>
    </row>
    <row r="132" spans="39:40" ht="12.75">
      <c r="AM132"/>
      <c r="AN132"/>
    </row>
    <row r="133" spans="39:40" ht="12.75">
      <c r="AM133"/>
      <c r="AN133"/>
    </row>
    <row r="134" spans="39:40" ht="12.75">
      <c r="AM134"/>
      <c r="AN134"/>
    </row>
    <row r="135" spans="28:40" ht="12.75">
      <c r="AB135" s="4"/>
      <c r="AC135"/>
      <c r="AM135"/>
      <c r="AN135"/>
    </row>
    <row r="136" spans="28:40" ht="12.75">
      <c r="AB136" s="4"/>
      <c r="AC136"/>
      <c r="AM136"/>
      <c r="AN136"/>
    </row>
    <row r="137" spans="28:40" ht="12.75">
      <c r="AB137" s="4"/>
      <c r="AC137"/>
      <c r="AM137"/>
      <c r="AN137"/>
    </row>
    <row r="138" spans="27:40" ht="12.75">
      <c r="AA138" s="1"/>
      <c r="AB138" s="4"/>
      <c r="AC138"/>
      <c r="AD138" s="5"/>
      <c r="AM138"/>
      <c r="AN138"/>
    </row>
    <row r="139" spans="28:40" ht="12.75">
      <c r="AB139" s="4"/>
      <c r="AC139"/>
      <c r="AM139"/>
      <c r="AN139"/>
    </row>
    <row r="140" spans="28:40" ht="12.75">
      <c r="AB140" s="4"/>
      <c r="AC140"/>
      <c r="AM140"/>
      <c r="AN140"/>
    </row>
    <row r="141" spans="39:40" ht="12.75">
      <c r="AM141"/>
      <c r="AN141"/>
    </row>
    <row r="142" spans="39:40" ht="12.75">
      <c r="AM142"/>
      <c r="AN142"/>
    </row>
    <row r="143" spans="39:40" ht="12.75">
      <c r="AM143"/>
      <c r="AN143"/>
    </row>
    <row r="144" spans="39:40" ht="12.75">
      <c r="AM144"/>
      <c r="AN144"/>
    </row>
    <row r="145" spans="39:40" ht="12.75">
      <c r="AM145"/>
      <c r="AN145"/>
    </row>
    <row r="146" spans="39:40" ht="12.75">
      <c r="AM146"/>
      <c r="AN146"/>
    </row>
    <row r="147" spans="39:40" ht="12.75">
      <c r="AM147"/>
      <c r="AN147"/>
    </row>
    <row r="148" spans="39:40" ht="12.75">
      <c r="AM148"/>
      <c r="AN148"/>
    </row>
    <row r="149" spans="39:40" ht="12.75">
      <c r="AM149"/>
      <c r="AN149"/>
    </row>
    <row r="150" spans="39:40" ht="12.75">
      <c r="AM150"/>
      <c r="AN150"/>
    </row>
    <row r="151" spans="39:40" ht="12.75">
      <c r="AM151"/>
      <c r="AN151"/>
    </row>
    <row r="152" spans="39:40" ht="12.75">
      <c r="AM152"/>
      <c r="AN152"/>
    </row>
    <row r="153" spans="39:40" ht="12.75">
      <c r="AM153"/>
      <c r="AN153"/>
    </row>
    <row r="156" spans="39:40" ht="12.75">
      <c r="AM156"/>
      <c r="AN156"/>
    </row>
    <row r="157" spans="39:40" ht="12.75">
      <c r="AM157"/>
      <c r="AN157"/>
    </row>
    <row r="158" spans="39:40" ht="12.75">
      <c r="AM158"/>
      <c r="AN158"/>
    </row>
    <row r="159" spans="39:40" ht="12.75">
      <c r="AM159"/>
      <c r="AN159"/>
    </row>
    <row r="160" spans="39:40" ht="12.75">
      <c r="AM160"/>
      <c r="AN160"/>
    </row>
    <row r="161" spans="39:40" ht="12.75">
      <c r="AM161"/>
      <c r="AN161"/>
    </row>
    <row r="162" spans="39:40" ht="12.75">
      <c r="AM162"/>
      <c r="AN162"/>
    </row>
    <row r="163" spans="39:40" ht="12.75">
      <c r="AM163"/>
      <c r="AN163"/>
    </row>
    <row r="164" spans="39:40" ht="12.75">
      <c r="AM164"/>
      <c r="AN164"/>
    </row>
    <row r="165" spans="39:40" ht="12.75">
      <c r="AM165"/>
      <c r="AN165"/>
    </row>
    <row r="166" spans="39:40" ht="12.75">
      <c r="AM166"/>
      <c r="AN166"/>
    </row>
    <row r="167" spans="39:40" ht="12.75">
      <c r="AM167"/>
      <c r="AN167"/>
    </row>
    <row r="168" spans="39:40" ht="12.75">
      <c r="AM168"/>
      <c r="AN168"/>
    </row>
    <row r="169" spans="39:40" ht="12.75">
      <c r="AM169"/>
      <c r="AN169"/>
    </row>
    <row r="170" spans="39:40" ht="12.75">
      <c r="AM170"/>
      <c r="AN170"/>
    </row>
    <row r="171" spans="39:40" ht="12.75">
      <c r="AM171"/>
      <c r="AN171"/>
    </row>
    <row r="172" spans="27:43" ht="25.5">
      <c r="AA172" s="71" t="s">
        <v>396</v>
      </c>
      <c r="AB172" s="71"/>
      <c r="AC172" s="72"/>
      <c r="AD172" s="73"/>
      <c r="AE172" s="74"/>
      <c r="AF172" s="74"/>
      <c r="AG172" s="74"/>
      <c r="AH172" s="74"/>
      <c r="AI172" s="74"/>
      <c r="AJ172" s="74"/>
      <c r="AK172" s="74"/>
      <c r="AL172" s="74"/>
      <c r="AM172" s="74"/>
      <c r="AN172" s="74"/>
      <c r="AO172" s="74"/>
      <c r="AP172" s="74"/>
      <c r="AQ172" s="74"/>
    </row>
    <row r="173" spans="39:40" ht="12.75">
      <c r="AM173"/>
      <c r="AN173"/>
    </row>
    <row r="174" spans="39:40" ht="12.75">
      <c r="AM174"/>
      <c r="AN174"/>
    </row>
    <row r="175" spans="27:40" ht="12.75">
      <c r="AA175" s="13">
        <v>5</v>
      </c>
      <c r="AB175" s="1" t="s">
        <v>254</v>
      </c>
      <c r="AC175" s="4" t="s">
        <v>263</v>
      </c>
      <c r="AD175" t="s">
        <v>278</v>
      </c>
      <c r="AE175" t="s">
        <v>269</v>
      </c>
      <c r="AF175" s="7"/>
      <c r="AG175" s="13">
        <v>5</v>
      </c>
      <c r="AH175" s="11">
        <v>0.00109</v>
      </c>
      <c r="AI175" s="27">
        <v>-0.7819</v>
      </c>
      <c r="AJ175" s="9">
        <v>152.73</v>
      </c>
      <c r="AM175"/>
      <c r="AN175"/>
    </row>
    <row r="176" spans="27:40" ht="12.75">
      <c r="AA176" s="13">
        <v>5</v>
      </c>
      <c r="AB176" s="1" t="s">
        <v>254</v>
      </c>
      <c r="AC176" s="4" t="s">
        <v>263</v>
      </c>
      <c r="AD176" t="s">
        <v>372</v>
      </c>
      <c r="AE176" t="s">
        <v>269</v>
      </c>
      <c r="AF176" s="7"/>
      <c r="AG176" s="13">
        <v>5</v>
      </c>
      <c r="AH176" s="11">
        <v>0.0003</v>
      </c>
      <c r="AI176" s="27">
        <v>0.0995</v>
      </c>
      <c r="AJ176" s="9">
        <v>33.686</v>
      </c>
      <c r="AM176"/>
      <c r="AN176"/>
    </row>
    <row r="177" spans="27:40" ht="12.75">
      <c r="AA177" s="13">
        <v>5</v>
      </c>
      <c r="AB177" s="1" t="s">
        <v>254</v>
      </c>
      <c r="AC177" s="4" t="s">
        <v>263</v>
      </c>
      <c r="AD177" t="s">
        <v>373</v>
      </c>
      <c r="AE177" t="s">
        <v>269</v>
      </c>
      <c r="AF177" s="7"/>
      <c r="AG177" s="13">
        <v>5</v>
      </c>
      <c r="AH177" s="11">
        <v>-0.0008</v>
      </c>
      <c r="AI177" s="27">
        <v>0.6279</v>
      </c>
      <c r="AJ177" s="9">
        <v>-28.948</v>
      </c>
      <c r="AK177" t="s">
        <v>374</v>
      </c>
      <c r="AM177"/>
      <c r="AN177"/>
    </row>
    <row r="178" spans="27:43" ht="12.75">
      <c r="AA178" s="13">
        <v>6</v>
      </c>
      <c r="AB178" s="1" t="s">
        <v>389</v>
      </c>
      <c r="AC178" s="4" t="s">
        <v>264</v>
      </c>
      <c r="AD178" t="s">
        <v>279</v>
      </c>
      <c r="AE178" t="s">
        <v>280</v>
      </c>
      <c r="AG178" s="13">
        <v>6</v>
      </c>
      <c r="AH178" s="11">
        <v>-0.000555</v>
      </c>
      <c r="AI178" s="27">
        <v>0.7555</v>
      </c>
      <c r="AJ178" s="9">
        <v>-157.3</v>
      </c>
      <c r="AK178" s="13">
        <v>6</v>
      </c>
      <c r="AL178" t="s">
        <v>270</v>
      </c>
      <c r="AM178" s="31">
        <v>0.125</v>
      </c>
      <c r="AN178" s="9">
        <v>12.5</v>
      </c>
      <c r="AO178" s="13">
        <v>6</v>
      </c>
      <c r="AP178" s="50">
        <v>3</v>
      </c>
      <c r="AQ178" s="49" t="s">
        <v>365</v>
      </c>
    </row>
    <row r="179" spans="27:43" ht="15">
      <c r="AA179" s="13">
        <v>6</v>
      </c>
      <c r="AB179" s="10" t="s">
        <v>390</v>
      </c>
      <c r="AC179" s="8" t="s">
        <v>264</v>
      </c>
      <c r="AD179" s="7" t="s">
        <v>391</v>
      </c>
      <c r="AG179" s="13">
        <v>6</v>
      </c>
      <c r="AH179" s="8">
        <v>0.00081</v>
      </c>
      <c r="AI179" s="8">
        <v>0.0459</v>
      </c>
      <c r="AJ179" s="8">
        <v>-13.383</v>
      </c>
      <c r="AK179" s="13">
        <v>6</v>
      </c>
      <c r="AL179" s="6" t="s">
        <v>266</v>
      </c>
      <c r="AM179" s="69">
        <v>0.128</v>
      </c>
      <c r="AN179" s="70">
        <v>12.8</v>
      </c>
      <c r="AO179" s="13">
        <v>6</v>
      </c>
      <c r="AP179" s="50">
        <v>3</v>
      </c>
      <c r="AQ179" s="49" t="s">
        <v>365</v>
      </c>
    </row>
    <row r="180" spans="39:40" ht="12.75">
      <c r="AM180"/>
      <c r="AN180"/>
    </row>
    <row r="181" spans="39:40" ht="12.75">
      <c r="AM181"/>
      <c r="AN181"/>
    </row>
    <row r="182" spans="27:43" ht="12.75">
      <c r="AA182" s="13">
        <v>11</v>
      </c>
      <c r="AB182" s="1" t="s">
        <v>256</v>
      </c>
      <c r="AC182" s="4" t="s">
        <v>265</v>
      </c>
      <c r="AD182" s="5" t="s">
        <v>277</v>
      </c>
      <c r="AE182" t="s">
        <v>272</v>
      </c>
      <c r="AG182" s="13">
        <v>11</v>
      </c>
      <c r="AH182" s="11">
        <v>-0.00341</v>
      </c>
      <c r="AI182" s="27">
        <v>2.2967</v>
      </c>
      <c r="AJ182" s="9">
        <v>-292</v>
      </c>
      <c r="AK182" s="13">
        <v>11</v>
      </c>
      <c r="AL182" s="19" t="s">
        <v>355</v>
      </c>
      <c r="AM182" s="38">
        <v>0.1195</v>
      </c>
      <c r="AN182" s="35">
        <v>11.95</v>
      </c>
      <c r="AO182" s="13">
        <v>11</v>
      </c>
      <c r="AP182" s="50">
        <v>3</v>
      </c>
      <c r="AQ182" s="49" t="s">
        <v>365</v>
      </c>
    </row>
  </sheetData>
  <sheetProtection password="C7F6" sheet="1" objects="1" scenarios="1"/>
  <mergeCells count="1">
    <mergeCell ref="AH123:AJ12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Gas and Electric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gwd3</dc:creator>
  <cp:keywords/>
  <dc:description/>
  <cp:lastModifiedBy>Model Avionics</cp:lastModifiedBy>
  <cp:lastPrinted>2007-11-26T02:28:03Z</cp:lastPrinted>
  <dcterms:created xsi:type="dcterms:W3CDTF">2006-07-08T17:20:17Z</dcterms:created>
  <dcterms:modified xsi:type="dcterms:W3CDTF">2007-11-28T08:18:32Z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